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hidePivotFieldList="1" defaultThemeVersion="124226"/>
  <mc:AlternateContent xmlns:mc="http://schemas.openxmlformats.org/markup-compatibility/2006">
    <mc:Choice Requires="x15">
      <x15ac:absPath xmlns:x15ac="http://schemas.microsoft.com/office/spreadsheetml/2010/11/ac" url="https://healthsharedservice-my.sharepoint.com/personal/janet_neville_dhsc_gov_uk/Documents/Documents/Prescribing Dashboard/"/>
    </mc:Choice>
  </mc:AlternateContent>
  <xr:revisionPtr revIDLastSave="38" documentId="8_{C03A18E6-141A-4CF9-8FB9-95DB70B00CBC}" xr6:coauthVersionLast="47" xr6:coauthVersionMax="47" xr10:uidLastSave="{A3BBC193-4EC5-4674-A3C3-F5F18972D135}"/>
  <workbookProtection workbookAlgorithmName="SHA-512" workbookHashValue="tTWLYGm/ShY0WsCVYxFBZzDOhzuufcEMQWfyaGvVG0VlY3XKu3kThK0dJVrgRccgigHMyiIa/CP+j+tpRn9mVQ==" workbookSaltValue="KBqZsBeD1cHV2J0Udbi2UA==" workbookSpinCount="100000" lockStructure="1"/>
  <bookViews>
    <workbookView xWindow="-108" yWindow="-108" windowWidth="23256" windowHeight="12576" tabRatio="816" xr2:uid="{00000000-000D-0000-FFFF-FFFF00000000}"/>
  </bookViews>
  <sheets>
    <sheet name="Overview" sheetId="8" r:id="rId1"/>
    <sheet name="Overall Prescribing" sheetId="27" r:id="rId2"/>
    <sheet name="Antibacterial Prescribing" sheetId="9" r:id="rId3"/>
    <sheet name="Fluoride Prescribing" sheetId="12" r:id="rId4"/>
    <sheet name="Antibacterial Items" sheetId="47" r:id="rId5"/>
    <sheet name="Fluoride Items" sheetId="48" r:id="rId6"/>
    <sheet name="Ranked Antibacterial Items" sheetId="11" r:id="rId7"/>
    <sheet name="Ranked Fluoride Items" sheetId="40" r:id="rId8"/>
    <sheet name="(Data)Overall Prescribing" sheetId="13" r:id="rId9"/>
    <sheet name="(Data)Antibacterial Prescribing" sheetId="35" r:id="rId10"/>
    <sheet name="(Data)Fluoride Prescribing" sheetId="36" r:id="rId11"/>
    <sheet name="(Data)Antibacterial Items" sheetId="37" r:id="rId12"/>
    <sheet name="(Data)Fluoride Items" sheetId="39" r:id="rId13"/>
    <sheet name="Calculations" sheetId="17" state="veryHidden" r:id="rId14"/>
    <sheet name="Validation" sheetId="21" state="veryHidden" r:id="rId15"/>
  </sheets>
  <definedNames>
    <definedName name="Data_Antibacterial_Items">'(Data)Antibacterial Items'!$C$4</definedName>
    <definedName name="Data_Antibacterial_Prescribing">'(Data)Antibacterial Prescribing'!$C$4</definedName>
    <definedName name="Data_Fluoride_Items">'(Data)Fluoride Items'!$C$4</definedName>
    <definedName name="Data_Fluoride_Prescribing">'(Data)Fluoride Prescribing'!$C$4</definedName>
    <definedName name="Data_Overall_Prescribing">'(Data)Overall Prescribing'!$F$4</definedName>
    <definedName name="_xlnm.Print_Area" localSheetId="11">'(Data)Antibacterial Items'!$A$1:$Y$47</definedName>
    <definedName name="_xlnm.Print_Area" localSheetId="9">'(Data)Antibacterial Prescribing'!$A$1:$DN$47</definedName>
    <definedName name="_xlnm.Print_Area" localSheetId="10">'(Data)Fluoride Prescribing'!$A$1:$CB$47</definedName>
    <definedName name="_xlnm.Print_Area" localSheetId="8">'(Data)Overall Prescribing'!$A$1:$AD$27</definedName>
    <definedName name="_xlnm.Print_Area" localSheetId="4">'Antibacterial Items'!$A$1:$Y$121</definedName>
    <definedName name="_xlnm.Print_Area" localSheetId="2">'Antibacterial Prescribing'!$A$1:$I$163</definedName>
    <definedName name="_xlnm.Print_Area" localSheetId="5">'Fluoride Items'!$A$1:$N$32</definedName>
    <definedName name="_xlnm.Print_Area" localSheetId="3">'Fluoride Prescribing'!$A$1:$I$163</definedName>
    <definedName name="_xlnm.Print_Area" localSheetId="1">'Overall Prescribing'!$A$1:$I$26</definedName>
    <definedName name="_xlnm.Print_Area" localSheetId="6">'Ranked Antibacterial Items'!$A$1:$Y$142</definedName>
    <definedName name="_xlnm.Print_Area" localSheetId="7">'Ranked Fluoride Items'!$A$1:$N$53</definedName>
    <definedName name="_xlnm.Print_Titles" localSheetId="11">'(Data)Antibacterial Items'!$A:$C,'(Data)Antibacterial Items'!$1:$3</definedName>
    <definedName name="_xlnm.Print_Titles" localSheetId="9">'(Data)Antibacterial Prescribing'!$A:$C,'(Data)Antibacterial Prescribing'!$1:$3</definedName>
    <definedName name="_xlnm.Print_Titles" localSheetId="10">'(Data)Fluoride Prescribing'!$A:$C,'(Data)Fluoride Prescribing'!$1:$3</definedName>
    <definedName name="_xlnm.Print_Titles" localSheetId="8">'(Data)Overall Prescribing'!$A:$E,'(Data)Overall Prescribing'!$1:$3</definedName>
    <definedName name="VList_AB_Substance">Validation!$F$11:$F$20</definedName>
    <definedName name="VList_Area">Validation!$B$3:$B$45</definedName>
    <definedName name="VList_BNF">Validation!$F$3:$F$8</definedName>
    <definedName name="VList_FL_Presentation">Validation!$H$3:$H$6</definedName>
    <definedName name="VList_Months">Validation!$D$3:$D$24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18" i="17" l="1"/>
  <c r="G137" i="17" s="1"/>
  <c r="K26" i="48" s="1"/>
  <c r="F139" i="17"/>
  <c r="J28" i="48" s="1"/>
  <c r="G138" i="17"/>
  <c r="K27" i="48" s="1"/>
  <c r="D135" i="17"/>
  <c r="F24" i="48" s="1"/>
  <c r="C135" i="17"/>
  <c r="D24" i="48" s="1"/>
  <c r="E132" i="17"/>
  <c r="H21" i="48" s="1"/>
  <c r="E131" i="17"/>
  <c r="H20" i="48" s="1"/>
  <c r="C129" i="17"/>
  <c r="D18" i="48" s="1"/>
  <c r="F128" i="17"/>
  <c r="J17" i="48" s="1"/>
  <c r="F125" i="17"/>
  <c r="J14" i="48" s="1"/>
  <c r="E124" i="17"/>
  <c r="H13" i="48" s="1"/>
  <c r="G122" i="17"/>
  <c r="K11" i="48" s="1"/>
  <c r="G121" i="17"/>
  <c r="K10" i="48" s="1"/>
  <c r="C92" i="17"/>
  <c r="D101" i="17" s="1"/>
  <c r="F16" i="47" s="1"/>
  <c r="C66" i="17"/>
  <c r="R6" i="17"/>
  <c r="R5" i="17"/>
  <c r="S5" i="17"/>
  <c r="AA5" i="17"/>
  <c r="Z5" i="17"/>
  <c r="Y5" i="17"/>
  <c r="X5" i="17"/>
  <c r="W5" i="17"/>
  <c r="V5" i="17"/>
  <c r="U5" i="17"/>
  <c r="T5" i="17"/>
  <c r="H45" i="39"/>
  <c r="G45" i="39"/>
  <c r="F45" i="39"/>
  <c r="E45" i="39"/>
  <c r="D45" i="39"/>
  <c r="H44" i="39"/>
  <c r="G44" i="39"/>
  <c r="F44" i="39"/>
  <c r="E44" i="39"/>
  <c r="D44" i="39"/>
  <c r="H43" i="39"/>
  <c r="G43" i="39"/>
  <c r="F43" i="39"/>
  <c r="E43" i="39"/>
  <c r="D43" i="39"/>
  <c r="H42" i="39"/>
  <c r="G42" i="39"/>
  <c r="F42" i="39"/>
  <c r="E42" i="39"/>
  <c r="D42" i="39"/>
  <c r="H41" i="39"/>
  <c r="G41" i="39"/>
  <c r="F41" i="39"/>
  <c r="E41" i="39"/>
  <c r="D41" i="39"/>
  <c r="H40" i="39"/>
  <c r="G40" i="39"/>
  <c r="F40" i="39"/>
  <c r="E40" i="39"/>
  <c r="D40" i="39"/>
  <c r="H39" i="39"/>
  <c r="G39" i="39"/>
  <c r="F39" i="39"/>
  <c r="E39" i="39"/>
  <c r="D39" i="39"/>
  <c r="H38" i="39"/>
  <c r="G38" i="39"/>
  <c r="F38" i="39"/>
  <c r="E38" i="39"/>
  <c r="D38" i="39"/>
  <c r="H37" i="39"/>
  <c r="G37" i="39"/>
  <c r="F37" i="39"/>
  <c r="E37" i="39"/>
  <c r="D37" i="39"/>
  <c r="H36" i="39"/>
  <c r="G36" i="39"/>
  <c r="F36" i="39"/>
  <c r="E36" i="39"/>
  <c r="D36" i="39"/>
  <c r="H35" i="39"/>
  <c r="G35" i="39"/>
  <c r="F35" i="39"/>
  <c r="E35" i="39"/>
  <c r="D35" i="39"/>
  <c r="H34" i="39"/>
  <c r="G34" i="39"/>
  <c r="F34" i="39"/>
  <c r="E34" i="39"/>
  <c r="D34" i="39"/>
  <c r="H33" i="39"/>
  <c r="G33" i="39"/>
  <c r="F33" i="39"/>
  <c r="E33" i="39"/>
  <c r="D33" i="39"/>
  <c r="H32" i="39"/>
  <c r="G32" i="39"/>
  <c r="F32" i="39"/>
  <c r="E32" i="39"/>
  <c r="D32" i="39"/>
  <c r="H31" i="39"/>
  <c r="G31" i="39"/>
  <c r="F31" i="39"/>
  <c r="E31" i="39"/>
  <c r="D31" i="39"/>
  <c r="H30" i="39"/>
  <c r="G30" i="39"/>
  <c r="F30" i="39"/>
  <c r="E30" i="39"/>
  <c r="D30" i="39"/>
  <c r="H29" i="39"/>
  <c r="G29" i="39"/>
  <c r="F29" i="39"/>
  <c r="E29" i="39"/>
  <c r="D29" i="39"/>
  <c r="H28" i="39"/>
  <c r="G28" i="39"/>
  <c r="F28" i="39"/>
  <c r="E28" i="39"/>
  <c r="D28" i="39"/>
  <c r="H27" i="39"/>
  <c r="G27" i="39"/>
  <c r="F27" i="39"/>
  <c r="E27" i="39"/>
  <c r="D27" i="39"/>
  <c r="H26" i="39"/>
  <c r="G26" i="39"/>
  <c r="F26" i="39"/>
  <c r="E26" i="39"/>
  <c r="D26" i="39"/>
  <c r="H25" i="39"/>
  <c r="G25" i="39"/>
  <c r="F25" i="39"/>
  <c r="E25" i="39"/>
  <c r="D25" i="39"/>
  <c r="H24" i="39"/>
  <c r="G24" i="39"/>
  <c r="F24" i="39"/>
  <c r="E24" i="39"/>
  <c r="D24" i="39"/>
  <c r="H23" i="39"/>
  <c r="G23" i="39"/>
  <c r="F23" i="39"/>
  <c r="E23" i="39"/>
  <c r="D23" i="39"/>
  <c r="H22" i="39"/>
  <c r="G22" i="39"/>
  <c r="F22" i="39"/>
  <c r="E22" i="39"/>
  <c r="D22" i="39"/>
  <c r="H21" i="39"/>
  <c r="G21" i="39"/>
  <c r="F21" i="39"/>
  <c r="E21" i="39"/>
  <c r="D21" i="39"/>
  <c r="H20" i="39"/>
  <c r="G20" i="39"/>
  <c r="F20" i="39"/>
  <c r="E20" i="39"/>
  <c r="D20" i="39"/>
  <c r="H19" i="39"/>
  <c r="G19" i="39"/>
  <c r="F19" i="39"/>
  <c r="E19" i="39"/>
  <c r="D19" i="39"/>
  <c r="H18" i="39"/>
  <c r="G18" i="39"/>
  <c r="F18" i="39"/>
  <c r="E18" i="39"/>
  <c r="D18" i="39"/>
  <c r="H17" i="39"/>
  <c r="G17" i="39"/>
  <c r="F17" i="39"/>
  <c r="E17" i="39"/>
  <c r="D17" i="39"/>
  <c r="H16" i="39"/>
  <c r="G16" i="39"/>
  <c r="F16" i="39"/>
  <c r="E16" i="39"/>
  <c r="D16" i="39"/>
  <c r="H15" i="39"/>
  <c r="G15" i="39"/>
  <c r="F15" i="39"/>
  <c r="E15" i="39"/>
  <c r="D15" i="39"/>
  <c r="H14" i="39"/>
  <c r="G14" i="39"/>
  <c r="F14" i="39"/>
  <c r="E14" i="39"/>
  <c r="D14" i="39"/>
  <c r="H13" i="39"/>
  <c r="G13" i="39"/>
  <c r="F13" i="39"/>
  <c r="E13" i="39"/>
  <c r="D13" i="39"/>
  <c r="H12" i="39"/>
  <c r="G12" i="39"/>
  <c r="F12" i="39"/>
  <c r="E12" i="39"/>
  <c r="D12" i="39"/>
  <c r="H11" i="39"/>
  <c r="G11" i="39"/>
  <c r="F11" i="39"/>
  <c r="E11" i="39"/>
  <c r="D11" i="39"/>
  <c r="H10" i="39"/>
  <c r="G10" i="39"/>
  <c r="F10" i="39"/>
  <c r="E10" i="39"/>
  <c r="D10" i="39"/>
  <c r="H9" i="39"/>
  <c r="G9" i="39"/>
  <c r="F9" i="39"/>
  <c r="E9" i="39"/>
  <c r="D9" i="39"/>
  <c r="H8" i="39"/>
  <c r="G8" i="39"/>
  <c r="F8" i="39"/>
  <c r="E8" i="39"/>
  <c r="D8" i="39"/>
  <c r="H7" i="39"/>
  <c r="G7" i="39"/>
  <c r="F7" i="39"/>
  <c r="E7" i="39"/>
  <c r="D7" i="39"/>
  <c r="H6" i="39"/>
  <c r="G6" i="39"/>
  <c r="F6" i="39"/>
  <c r="E6" i="39"/>
  <c r="D6" i="39"/>
  <c r="H5" i="39"/>
  <c r="G5" i="39"/>
  <c r="F5" i="39"/>
  <c r="E5" i="39"/>
  <c r="D5" i="39"/>
  <c r="H4" i="39"/>
  <c r="G4" i="39"/>
  <c r="F4" i="39"/>
  <c r="E4" i="39"/>
  <c r="D4" i="39"/>
  <c r="DM46" i="39"/>
  <c r="DL46" i="39"/>
  <c r="DK46" i="39"/>
  <c r="DJ46" i="39"/>
  <c r="DI46" i="39"/>
  <c r="DH46" i="39"/>
  <c r="DG46" i="39"/>
  <c r="DF46" i="39"/>
  <c r="DE46" i="39"/>
  <c r="DD46" i="39"/>
  <c r="DC46" i="39"/>
  <c r="DB46" i="39"/>
  <c r="DA46" i="39"/>
  <c r="CZ46" i="39"/>
  <c r="CY46" i="39"/>
  <c r="CX46" i="39"/>
  <c r="CW46" i="39"/>
  <c r="CV46" i="39"/>
  <c r="CU46" i="39"/>
  <c r="CT46" i="39"/>
  <c r="CS46" i="39"/>
  <c r="CR46" i="39"/>
  <c r="CQ46" i="39"/>
  <c r="CP46" i="39"/>
  <c r="CO46" i="39"/>
  <c r="CN46" i="39"/>
  <c r="CM46" i="39"/>
  <c r="CL46" i="39"/>
  <c r="CK46" i="39"/>
  <c r="CJ46" i="39"/>
  <c r="CI46" i="39"/>
  <c r="CH46" i="39"/>
  <c r="CG46" i="39"/>
  <c r="CF46" i="39"/>
  <c r="CE46" i="39"/>
  <c r="CD46" i="39"/>
  <c r="CC46" i="39"/>
  <c r="CB46" i="39"/>
  <c r="CA46" i="39"/>
  <c r="BZ46" i="39"/>
  <c r="BY46" i="39"/>
  <c r="BX46" i="39"/>
  <c r="BW46" i="39"/>
  <c r="BV46" i="39"/>
  <c r="BU46" i="39"/>
  <c r="BT46" i="39"/>
  <c r="BS46" i="39"/>
  <c r="BR46" i="39"/>
  <c r="BQ46" i="39"/>
  <c r="BP46" i="39"/>
  <c r="BO46" i="39"/>
  <c r="BN46" i="39"/>
  <c r="BM46" i="39"/>
  <c r="BL46" i="39"/>
  <c r="BK46" i="39"/>
  <c r="BJ46" i="39"/>
  <c r="BI46" i="39"/>
  <c r="BH46" i="39"/>
  <c r="BG46" i="39"/>
  <c r="BF46" i="39"/>
  <c r="BE46" i="39"/>
  <c r="BD46" i="39"/>
  <c r="BC46" i="39"/>
  <c r="BB46" i="39"/>
  <c r="BA46" i="39"/>
  <c r="AZ46" i="39"/>
  <c r="AY46" i="39"/>
  <c r="AX46" i="39"/>
  <c r="AW46" i="39"/>
  <c r="AV46" i="39"/>
  <c r="AU46" i="39"/>
  <c r="AT46" i="39"/>
  <c r="AS46" i="39"/>
  <c r="AR46" i="39"/>
  <c r="AQ46" i="39"/>
  <c r="AP46" i="39"/>
  <c r="AO46" i="39"/>
  <c r="AN46" i="39"/>
  <c r="AM46" i="39"/>
  <c r="AL46" i="39"/>
  <c r="AK46" i="39"/>
  <c r="AJ46" i="39"/>
  <c r="AI46" i="39"/>
  <c r="AH46" i="39"/>
  <c r="AG46" i="39"/>
  <c r="AF46" i="39"/>
  <c r="AE46" i="39"/>
  <c r="AD46" i="39"/>
  <c r="AC46" i="39"/>
  <c r="AB46" i="39"/>
  <c r="AA46" i="39"/>
  <c r="Z46" i="39"/>
  <c r="Y46" i="39"/>
  <c r="X46" i="39"/>
  <c r="W46" i="39"/>
  <c r="V46" i="39"/>
  <c r="U46" i="39"/>
  <c r="T46" i="39"/>
  <c r="S46" i="39"/>
  <c r="R46" i="39"/>
  <c r="Q46" i="39"/>
  <c r="P46" i="39"/>
  <c r="O46" i="39"/>
  <c r="N46" i="39"/>
  <c r="M46" i="39"/>
  <c r="G124" i="17" l="1"/>
  <c r="K13" i="48" s="1"/>
  <c r="G13" i="48" s="1"/>
  <c r="D130" i="17"/>
  <c r="F19" i="48" s="1"/>
  <c r="F137" i="17"/>
  <c r="J26" i="48" s="1"/>
  <c r="F124" i="17"/>
  <c r="J13" i="48" s="1"/>
  <c r="C131" i="17"/>
  <c r="D20" i="48" s="1"/>
  <c r="C138" i="17"/>
  <c r="D27" i="48" s="1"/>
  <c r="F120" i="17"/>
  <c r="J9" i="48" s="1"/>
  <c r="F127" i="17"/>
  <c r="J16" i="48" s="1"/>
  <c r="C134" i="17"/>
  <c r="D23" i="48" s="1"/>
  <c r="C140" i="17"/>
  <c r="D29" i="48" s="1"/>
  <c r="C29" i="48" s="1"/>
  <c r="C121" i="17"/>
  <c r="D10" i="48" s="1"/>
  <c r="E127" i="17"/>
  <c r="H16" i="48" s="1"/>
  <c r="D134" i="17"/>
  <c r="F23" i="48" s="1"/>
  <c r="E139" i="17"/>
  <c r="H28" i="48" s="1"/>
  <c r="C122" i="17"/>
  <c r="D11" i="48" s="1"/>
  <c r="C11" i="48" s="1"/>
  <c r="G125" i="17"/>
  <c r="K14" i="48" s="1"/>
  <c r="I14" i="48" s="1"/>
  <c r="E128" i="17"/>
  <c r="H17" i="48" s="1"/>
  <c r="D131" i="17"/>
  <c r="F20" i="48" s="1"/>
  <c r="E20" i="48" s="1"/>
  <c r="F135" i="17"/>
  <c r="J24" i="48" s="1"/>
  <c r="C139" i="17"/>
  <c r="D28" i="48" s="1"/>
  <c r="E122" i="17"/>
  <c r="H11" i="48" s="1"/>
  <c r="G11" i="48" s="1"/>
  <c r="G126" i="17"/>
  <c r="K15" i="48" s="1"/>
  <c r="F129" i="17"/>
  <c r="J18" i="48" s="1"/>
  <c r="C133" i="17"/>
  <c r="D22" i="48" s="1"/>
  <c r="G136" i="17"/>
  <c r="K25" i="48" s="1"/>
  <c r="G140" i="17"/>
  <c r="K29" i="48" s="1"/>
  <c r="C123" i="17"/>
  <c r="D12" i="48" s="1"/>
  <c r="E126" i="17"/>
  <c r="H15" i="48" s="1"/>
  <c r="D129" i="17"/>
  <c r="F18" i="48" s="1"/>
  <c r="G133" i="17"/>
  <c r="K22" i="48" s="1"/>
  <c r="C137" i="17"/>
  <c r="D26" i="48" s="1"/>
  <c r="F140" i="17"/>
  <c r="J29" i="48" s="1"/>
  <c r="I29" i="48" s="1"/>
  <c r="D120" i="17"/>
  <c r="F9" i="48" s="1"/>
  <c r="F123" i="17"/>
  <c r="J12" i="48" s="1"/>
  <c r="D126" i="17"/>
  <c r="F15" i="48" s="1"/>
  <c r="E130" i="17"/>
  <c r="H19" i="48" s="1"/>
  <c r="D133" i="17"/>
  <c r="F22" i="48" s="1"/>
  <c r="G120" i="17"/>
  <c r="K9" i="48" s="1"/>
  <c r="D122" i="17"/>
  <c r="F11" i="48" s="1"/>
  <c r="E11" i="48" s="1"/>
  <c r="C125" i="17"/>
  <c r="D14" i="48" s="1"/>
  <c r="C127" i="17"/>
  <c r="D16" i="48" s="1"/>
  <c r="G129" i="17"/>
  <c r="K18" i="48" s="1"/>
  <c r="I18" i="48" s="1"/>
  <c r="F131" i="17"/>
  <c r="J20" i="48" s="1"/>
  <c r="F133" i="17"/>
  <c r="J22" i="48" s="1"/>
  <c r="E135" i="17"/>
  <c r="H24" i="48" s="1"/>
  <c r="D137" i="17"/>
  <c r="F26" i="48" s="1"/>
  <c r="E26" i="48" s="1"/>
  <c r="D139" i="17"/>
  <c r="F28" i="48" s="1"/>
  <c r="F121" i="17"/>
  <c r="J10" i="48" s="1"/>
  <c r="E123" i="17"/>
  <c r="H12" i="48" s="1"/>
  <c r="D125" i="17"/>
  <c r="F14" i="48" s="1"/>
  <c r="D127" i="17"/>
  <c r="F16" i="48" s="1"/>
  <c r="C130" i="17"/>
  <c r="D19" i="48" s="1"/>
  <c r="G132" i="17"/>
  <c r="K21" i="48" s="1"/>
  <c r="G21" i="48" s="1"/>
  <c r="G134" i="17"/>
  <c r="K23" i="48" s="1"/>
  <c r="F136" i="17"/>
  <c r="J25" i="48" s="1"/>
  <c r="I25" i="48" s="1"/>
  <c r="E138" i="17"/>
  <c r="H27" i="48" s="1"/>
  <c r="E140" i="17"/>
  <c r="H29" i="48" s="1"/>
  <c r="D121" i="17"/>
  <c r="F10" i="48" s="1"/>
  <c r="E10" i="48" s="1"/>
  <c r="D123" i="17"/>
  <c r="F12" i="48" s="1"/>
  <c r="C126" i="17"/>
  <c r="D15" i="48" s="1"/>
  <c r="C15" i="48" s="1"/>
  <c r="G128" i="17"/>
  <c r="K17" i="48" s="1"/>
  <c r="I17" i="48" s="1"/>
  <c r="G130" i="17"/>
  <c r="K19" i="48" s="1"/>
  <c r="F132" i="17"/>
  <c r="J21" i="48" s="1"/>
  <c r="E134" i="17"/>
  <c r="H23" i="48" s="1"/>
  <c r="E136" i="17"/>
  <c r="H25" i="48" s="1"/>
  <c r="G25" i="48" s="1"/>
  <c r="D138" i="17"/>
  <c r="F27" i="48" s="1"/>
  <c r="E27" i="48" s="1"/>
  <c r="C26" i="48"/>
  <c r="I26" i="48"/>
  <c r="C18" i="48"/>
  <c r="I9" i="48"/>
  <c r="C10" i="48"/>
  <c r="C27" i="48"/>
  <c r="E9" i="48"/>
  <c r="I10" i="48"/>
  <c r="C120" i="17"/>
  <c r="D9" i="48" s="1"/>
  <c r="E121" i="17"/>
  <c r="H10" i="48" s="1"/>
  <c r="G10" i="48" s="1"/>
  <c r="G123" i="17"/>
  <c r="K12" i="48" s="1"/>
  <c r="D124" i="17"/>
  <c r="F13" i="48" s="1"/>
  <c r="E13" i="48" s="1"/>
  <c r="F126" i="17"/>
  <c r="J15" i="48" s="1"/>
  <c r="C128" i="17"/>
  <c r="D17" i="48" s="1"/>
  <c r="E129" i="17"/>
  <c r="H18" i="48" s="1"/>
  <c r="G18" i="48" s="1"/>
  <c r="G131" i="17"/>
  <c r="K20" i="48" s="1"/>
  <c r="I20" i="48" s="1"/>
  <c r="D132" i="17"/>
  <c r="F21" i="48" s="1"/>
  <c r="F134" i="17"/>
  <c r="J23" i="48" s="1"/>
  <c r="I23" i="48" s="1"/>
  <c r="C136" i="17"/>
  <c r="D25" i="48" s="1"/>
  <c r="C25" i="48" s="1"/>
  <c r="E137" i="17"/>
  <c r="H26" i="48" s="1"/>
  <c r="G26" i="48" s="1"/>
  <c r="G139" i="17"/>
  <c r="K28" i="48" s="1"/>
  <c r="G28" i="48" s="1"/>
  <c r="D140" i="17"/>
  <c r="F29" i="48" s="1"/>
  <c r="G27" i="48"/>
  <c r="E120" i="17"/>
  <c r="H9" i="48" s="1"/>
  <c r="F122" i="17"/>
  <c r="J11" i="48" s="1"/>
  <c r="I11" i="48" s="1"/>
  <c r="C124" i="17"/>
  <c r="D13" i="48" s="1"/>
  <c r="C13" i="48" s="1"/>
  <c r="E125" i="17"/>
  <c r="H14" i="48" s="1"/>
  <c r="G127" i="17"/>
  <c r="K16" i="48" s="1"/>
  <c r="G16" i="48" s="1"/>
  <c r="D128" i="17"/>
  <c r="F17" i="48" s="1"/>
  <c r="E17" i="48" s="1"/>
  <c r="F130" i="17"/>
  <c r="J19" i="48" s="1"/>
  <c r="C132" i="17"/>
  <c r="D21" i="48" s="1"/>
  <c r="C21" i="48" s="1"/>
  <c r="E133" i="17"/>
  <c r="H22" i="48" s="1"/>
  <c r="G135" i="17"/>
  <c r="K24" i="48" s="1"/>
  <c r="E24" i="48" s="1"/>
  <c r="D136" i="17"/>
  <c r="F25" i="48" s="1"/>
  <c r="E25" i="48" s="1"/>
  <c r="F138" i="17"/>
  <c r="J27" i="48" s="1"/>
  <c r="I27" i="48" s="1"/>
  <c r="I13" i="48"/>
  <c r="D109" i="17"/>
  <c r="F24" i="47" s="1"/>
  <c r="M104" i="17"/>
  <c r="W19" i="47" s="1"/>
  <c r="J103" i="17"/>
  <c r="R18" i="47" s="1"/>
  <c r="L109" i="17"/>
  <c r="V24" i="47" s="1"/>
  <c r="E104" i="17"/>
  <c r="H19" i="47" s="1"/>
  <c r="G110" i="17"/>
  <c r="L25" i="47" s="1"/>
  <c r="H105" i="17"/>
  <c r="N20" i="47" s="1"/>
  <c r="J111" i="17"/>
  <c r="R26" i="47" s="1"/>
  <c r="D95" i="17"/>
  <c r="F10" i="47" s="1"/>
  <c r="K106" i="17"/>
  <c r="T21" i="47" s="1"/>
  <c r="M112" i="17"/>
  <c r="W27" i="47" s="1"/>
  <c r="I98" i="17"/>
  <c r="P13" i="47" s="1"/>
  <c r="C107" i="17"/>
  <c r="D22" i="47" s="1"/>
  <c r="E112" i="17"/>
  <c r="H27" i="47" s="1"/>
  <c r="J101" i="17"/>
  <c r="R16" i="47" s="1"/>
  <c r="F107" i="17"/>
  <c r="J22" i="47" s="1"/>
  <c r="H113" i="17"/>
  <c r="N28" i="47" s="1"/>
  <c r="G102" i="17"/>
  <c r="L17" i="47" s="1"/>
  <c r="I108" i="17"/>
  <c r="P23" i="47" s="1"/>
  <c r="K114" i="17"/>
  <c r="T29" i="47" s="1"/>
  <c r="L96" i="17"/>
  <c r="V11" i="47" s="1"/>
  <c r="M99" i="17"/>
  <c r="W14" i="47" s="1"/>
  <c r="C102" i="17"/>
  <c r="D17" i="47" s="1"/>
  <c r="F102" i="17"/>
  <c r="J17" i="47" s="1"/>
  <c r="I103" i="17"/>
  <c r="P18" i="47" s="1"/>
  <c r="L104" i="17"/>
  <c r="V19" i="47" s="1"/>
  <c r="D104" i="17"/>
  <c r="F19" i="47" s="1"/>
  <c r="G105" i="17"/>
  <c r="L20" i="47" s="1"/>
  <c r="J106" i="17"/>
  <c r="R21" i="47" s="1"/>
  <c r="M107" i="17"/>
  <c r="W22" i="47" s="1"/>
  <c r="E107" i="17"/>
  <c r="H22" i="47" s="1"/>
  <c r="H108" i="17"/>
  <c r="N23" i="47" s="1"/>
  <c r="K109" i="17"/>
  <c r="T24" i="47" s="1"/>
  <c r="C110" i="17"/>
  <c r="D25" i="47" s="1"/>
  <c r="F110" i="17"/>
  <c r="J25" i="47" s="1"/>
  <c r="I111" i="17"/>
  <c r="P26" i="47" s="1"/>
  <c r="L112" i="17"/>
  <c r="V27" i="47" s="1"/>
  <c r="D112" i="17"/>
  <c r="F27" i="47" s="1"/>
  <c r="G113" i="17"/>
  <c r="L28" i="47" s="1"/>
  <c r="J114" i="17"/>
  <c r="R29" i="47" s="1"/>
  <c r="K96" i="17"/>
  <c r="T11" i="47" s="1"/>
  <c r="L99" i="17"/>
  <c r="V14" i="47" s="1"/>
  <c r="M102" i="17"/>
  <c r="W17" i="47" s="1"/>
  <c r="E102" i="17"/>
  <c r="H17" i="47" s="1"/>
  <c r="H103" i="17"/>
  <c r="N18" i="47" s="1"/>
  <c r="K104" i="17"/>
  <c r="T19" i="47" s="1"/>
  <c r="C105" i="17"/>
  <c r="D20" i="47" s="1"/>
  <c r="F105" i="17"/>
  <c r="J20" i="47" s="1"/>
  <c r="I106" i="17"/>
  <c r="P21" i="47" s="1"/>
  <c r="L107" i="17"/>
  <c r="V22" i="47" s="1"/>
  <c r="D107" i="17"/>
  <c r="F22" i="47" s="1"/>
  <c r="G108" i="17"/>
  <c r="L23" i="47" s="1"/>
  <c r="J109" i="17"/>
  <c r="R24" i="47" s="1"/>
  <c r="M110" i="17"/>
  <c r="W25" i="47" s="1"/>
  <c r="E110" i="17"/>
  <c r="H25" i="47" s="1"/>
  <c r="H111" i="17"/>
  <c r="N26" i="47" s="1"/>
  <c r="K112" i="17"/>
  <c r="T27" i="47" s="1"/>
  <c r="C113" i="17"/>
  <c r="D28" i="47" s="1"/>
  <c r="F113" i="17"/>
  <c r="J28" i="47" s="1"/>
  <c r="I114" i="17"/>
  <c r="P29" i="47" s="1"/>
  <c r="D96" i="17"/>
  <c r="F11" i="47" s="1"/>
  <c r="E99" i="17"/>
  <c r="H14" i="47" s="1"/>
  <c r="L102" i="17"/>
  <c r="V17" i="47" s="1"/>
  <c r="D102" i="17"/>
  <c r="F17" i="47" s="1"/>
  <c r="G103" i="17"/>
  <c r="L18" i="47" s="1"/>
  <c r="J104" i="17"/>
  <c r="R19" i="47" s="1"/>
  <c r="M105" i="17"/>
  <c r="W20" i="47" s="1"/>
  <c r="E105" i="17"/>
  <c r="H20" i="47" s="1"/>
  <c r="H106" i="17"/>
  <c r="N21" i="47" s="1"/>
  <c r="K107" i="17"/>
  <c r="T22" i="47" s="1"/>
  <c r="C108" i="17"/>
  <c r="D23" i="47" s="1"/>
  <c r="F108" i="17"/>
  <c r="J23" i="47" s="1"/>
  <c r="I109" i="17"/>
  <c r="P24" i="47" s="1"/>
  <c r="L110" i="17"/>
  <c r="V25" i="47" s="1"/>
  <c r="D110" i="17"/>
  <c r="F25" i="47" s="1"/>
  <c r="G111" i="17"/>
  <c r="L26" i="47" s="1"/>
  <c r="J112" i="17"/>
  <c r="R27" i="47" s="1"/>
  <c r="M113" i="17"/>
  <c r="W28" i="47" s="1"/>
  <c r="E113" i="17"/>
  <c r="H28" i="47" s="1"/>
  <c r="H114" i="17"/>
  <c r="N29" i="47" s="1"/>
  <c r="I94" i="17"/>
  <c r="P9" i="47" s="1"/>
  <c r="C97" i="17"/>
  <c r="D12" i="47" s="1"/>
  <c r="D99" i="17"/>
  <c r="F14" i="47" s="1"/>
  <c r="K102" i="17"/>
  <c r="T17" i="47" s="1"/>
  <c r="C103" i="17"/>
  <c r="D18" i="47" s="1"/>
  <c r="F103" i="17"/>
  <c r="J18" i="47" s="1"/>
  <c r="I104" i="17"/>
  <c r="P19" i="47" s="1"/>
  <c r="L105" i="17"/>
  <c r="V20" i="47" s="1"/>
  <c r="D105" i="17"/>
  <c r="F20" i="47" s="1"/>
  <c r="G106" i="17"/>
  <c r="L21" i="47" s="1"/>
  <c r="J107" i="17"/>
  <c r="R22" i="47" s="1"/>
  <c r="M108" i="17"/>
  <c r="W23" i="47" s="1"/>
  <c r="E108" i="17"/>
  <c r="H23" i="47" s="1"/>
  <c r="H109" i="17"/>
  <c r="N24" i="47" s="1"/>
  <c r="K110" i="17"/>
  <c r="T25" i="47" s="1"/>
  <c r="C111" i="17"/>
  <c r="D26" i="47" s="1"/>
  <c r="F111" i="17"/>
  <c r="J26" i="47" s="1"/>
  <c r="I112" i="17"/>
  <c r="P27" i="47" s="1"/>
  <c r="L113" i="17"/>
  <c r="V28" i="47" s="1"/>
  <c r="D113" i="17"/>
  <c r="F28" i="47" s="1"/>
  <c r="G114" i="17"/>
  <c r="L29" i="47" s="1"/>
  <c r="H94" i="17"/>
  <c r="N9" i="47" s="1"/>
  <c r="G97" i="17"/>
  <c r="L12" i="47" s="1"/>
  <c r="H100" i="17"/>
  <c r="N15" i="47" s="1"/>
  <c r="J102" i="17"/>
  <c r="R17" i="47" s="1"/>
  <c r="M103" i="17"/>
  <c r="W18" i="47" s="1"/>
  <c r="E103" i="17"/>
  <c r="H18" i="47" s="1"/>
  <c r="H104" i="17"/>
  <c r="N19" i="47" s="1"/>
  <c r="K105" i="17"/>
  <c r="T20" i="47" s="1"/>
  <c r="C106" i="17"/>
  <c r="D21" i="47" s="1"/>
  <c r="F106" i="17"/>
  <c r="J21" i="47" s="1"/>
  <c r="I107" i="17"/>
  <c r="P22" i="47" s="1"/>
  <c r="L108" i="17"/>
  <c r="V23" i="47" s="1"/>
  <c r="D108" i="17"/>
  <c r="F23" i="47" s="1"/>
  <c r="G109" i="17"/>
  <c r="L24" i="47" s="1"/>
  <c r="J110" i="17"/>
  <c r="R25" i="47" s="1"/>
  <c r="M111" i="17"/>
  <c r="W26" i="47" s="1"/>
  <c r="E111" i="17"/>
  <c r="H26" i="47" s="1"/>
  <c r="H112" i="17"/>
  <c r="N27" i="47" s="1"/>
  <c r="K113" i="17"/>
  <c r="T28" i="47" s="1"/>
  <c r="C114" i="17"/>
  <c r="D29" i="47" s="1"/>
  <c r="F114" i="17"/>
  <c r="J29" i="47" s="1"/>
  <c r="L95" i="17"/>
  <c r="V10" i="47" s="1"/>
  <c r="F97" i="17"/>
  <c r="J12" i="47" s="1"/>
  <c r="G100" i="17"/>
  <c r="L15" i="47" s="1"/>
  <c r="I102" i="17"/>
  <c r="P17" i="47" s="1"/>
  <c r="L103" i="17"/>
  <c r="V18" i="47" s="1"/>
  <c r="D103" i="17"/>
  <c r="F18" i="47" s="1"/>
  <c r="G104" i="17"/>
  <c r="L19" i="47" s="1"/>
  <c r="J105" i="17"/>
  <c r="R20" i="47" s="1"/>
  <c r="M106" i="17"/>
  <c r="W21" i="47" s="1"/>
  <c r="E106" i="17"/>
  <c r="H21" i="47" s="1"/>
  <c r="H107" i="17"/>
  <c r="N22" i="47" s="1"/>
  <c r="K108" i="17"/>
  <c r="T23" i="47" s="1"/>
  <c r="C109" i="17"/>
  <c r="D24" i="47" s="1"/>
  <c r="F109" i="17"/>
  <c r="J24" i="47" s="1"/>
  <c r="I110" i="17"/>
  <c r="P25" i="47" s="1"/>
  <c r="L111" i="17"/>
  <c r="V26" i="47" s="1"/>
  <c r="D111" i="17"/>
  <c r="F26" i="47" s="1"/>
  <c r="G112" i="17"/>
  <c r="L27" i="47" s="1"/>
  <c r="J113" i="17"/>
  <c r="R28" i="47" s="1"/>
  <c r="M114" i="17"/>
  <c r="W29" i="47" s="1"/>
  <c r="E114" i="17"/>
  <c r="H29" i="47" s="1"/>
  <c r="K95" i="17"/>
  <c r="T10" i="47" s="1"/>
  <c r="J98" i="17"/>
  <c r="R13" i="47" s="1"/>
  <c r="K101" i="17"/>
  <c r="T16" i="47" s="1"/>
  <c r="H102" i="17"/>
  <c r="N17" i="47" s="1"/>
  <c r="K103" i="17"/>
  <c r="T18" i="47" s="1"/>
  <c r="C104" i="17"/>
  <c r="D19" i="47" s="1"/>
  <c r="F104" i="17"/>
  <c r="J19" i="47" s="1"/>
  <c r="I105" i="17"/>
  <c r="P20" i="47" s="1"/>
  <c r="L106" i="17"/>
  <c r="V21" i="47" s="1"/>
  <c r="D106" i="17"/>
  <c r="F21" i="47" s="1"/>
  <c r="G107" i="17"/>
  <c r="L22" i="47" s="1"/>
  <c r="J108" i="17"/>
  <c r="R23" i="47" s="1"/>
  <c r="M109" i="17"/>
  <c r="W24" i="47" s="1"/>
  <c r="E109" i="17"/>
  <c r="H24" i="47" s="1"/>
  <c r="H110" i="17"/>
  <c r="N25" i="47" s="1"/>
  <c r="K111" i="17"/>
  <c r="T26" i="47" s="1"/>
  <c r="C112" i="17"/>
  <c r="D27" i="47" s="1"/>
  <c r="F112" i="17"/>
  <c r="J27" i="47" s="1"/>
  <c r="I113" i="17"/>
  <c r="P28" i="47" s="1"/>
  <c r="L114" i="17"/>
  <c r="V29" i="47" s="1"/>
  <c r="D114" i="17"/>
  <c r="F29" i="47" s="1"/>
  <c r="G94" i="17"/>
  <c r="L9" i="47" s="1"/>
  <c r="J95" i="17"/>
  <c r="J96" i="17"/>
  <c r="R11" i="47" s="1"/>
  <c r="M97" i="17"/>
  <c r="W12" i="47" s="1"/>
  <c r="E97" i="17"/>
  <c r="H12" i="47" s="1"/>
  <c r="H98" i="17"/>
  <c r="N13" i="47" s="1"/>
  <c r="K99" i="17"/>
  <c r="T14" i="47" s="1"/>
  <c r="C100" i="17"/>
  <c r="D15" i="47" s="1"/>
  <c r="F100" i="17"/>
  <c r="J15" i="47" s="1"/>
  <c r="I101" i="17"/>
  <c r="P16" i="47" s="1"/>
  <c r="C94" i="17"/>
  <c r="D9" i="47" s="1"/>
  <c r="F94" i="17"/>
  <c r="J9" i="47" s="1"/>
  <c r="I95" i="17"/>
  <c r="P10" i="47" s="1"/>
  <c r="I96" i="17"/>
  <c r="P11" i="47" s="1"/>
  <c r="L97" i="17"/>
  <c r="V12" i="47" s="1"/>
  <c r="D97" i="17"/>
  <c r="F12" i="47" s="1"/>
  <c r="G98" i="17"/>
  <c r="L13" i="47" s="1"/>
  <c r="J99" i="17"/>
  <c r="R14" i="47" s="1"/>
  <c r="M100" i="17"/>
  <c r="W15" i="47" s="1"/>
  <c r="E100" i="17"/>
  <c r="H15" i="47" s="1"/>
  <c r="H101" i="17"/>
  <c r="N16" i="47" s="1"/>
  <c r="M94" i="17"/>
  <c r="W9" i="47" s="1"/>
  <c r="E94" i="17"/>
  <c r="H9" i="47" s="1"/>
  <c r="H95" i="17"/>
  <c r="N10" i="47" s="1"/>
  <c r="H96" i="17"/>
  <c r="N11" i="47" s="1"/>
  <c r="K97" i="17"/>
  <c r="T12" i="47" s="1"/>
  <c r="C98" i="17"/>
  <c r="D13" i="47" s="1"/>
  <c r="F98" i="17"/>
  <c r="J13" i="47" s="1"/>
  <c r="I99" i="17"/>
  <c r="P14" i="47" s="1"/>
  <c r="L100" i="17"/>
  <c r="V15" i="47" s="1"/>
  <c r="D100" i="17"/>
  <c r="F15" i="47" s="1"/>
  <c r="G101" i="17"/>
  <c r="L16" i="47" s="1"/>
  <c r="L94" i="17"/>
  <c r="V9" i="47" s="1"/>
  <c r="D94" i="17"/>
  <c r="F9" i="47" s="1"/>
  <c r="G95" i="17"/>
  <c r="L10" i="47" s="1"/>
  <c r="G96" i="17"/>
  <c r="L11" i="47" s="1"/>
  <c r="J97" i="17"/>
  <c r="R12" i="47" s="1"/>
  <c r="M98" i="17"/>
  <c r="W13" i="47" s="1"/>
  <c r="E98" i="17"/>
  <c r="H13" i="47" s="1"/>
  <c r="H99" i="17"/>
  <c r="N14" i="47" s="1"/>
  <c r="K100" i="17"/>
  <c r="T15" i="47" s="1"/>
  <c r="C101" i="17"/>
  <c r="D16" i="47" s="1"/>
  <c r="F101" i="17"/>
  <c r="J16" i="47" s="1"/>
  <c r="K94" i="17"/>
  <c r="T9" i="47" s="1"/>
  <c r="C95" i="17"/>
  <c r="D10" i="47" s="1"/>
  <c r="F95" i="17"/>
  <c r="J10" i="47" s="1"/>
  <c r="C96" i="17"/>
  <c r="D11" i="47" s="1"/>
  <c r="F96" i="17"/>
  <c r="J11" i="47" s="1"/>
  <c r="I97" i="17"/>
  <c r="P12" i="47" s="1"/>
  <c r="L98" i="17"/>
  <c r="V13" i="47" s="1"/>
  <c r="D98" i="17"/>
  <c r="F13" i="47" s="1"/>
  <c r="G99" i="17"/>
  <c r="L14" i="47" s="1"/>
  <c r="J100" i="17"/>
  <c r="R15" i="47" s="1"/>
  <c r="M101" i="17"/>
  <c r="W16" i="47" s="1"/>
  <c r="E101" i="17"/>
  <c r="H16" i="47" s="1"/>
  <c r="J94" i="17"/>
  <c r="R9" i="47" s="1"/>
  <c r="M95" i="17"/>
  <c r="W10" i="47" s="1"/>
  <c r="E95" i="17"/>
  <c r="H10" i="47" s="1"/>
  <c r="M96" i="17"/>
  <c r="W11" i="47" s="1"/>
  <c r="E96" i="17"/>
  <c r="H11" i="47" s="1"/>
  <c r="H97" i="17"/>
  <c r="N12" i="47" s="1"/>
  <c r="K98" i="17"/>
  <c r="T13" i="47" s="1"/>
  <c r="C99" i="17"/>
  <c r="D14" i="47" s="1"/>
  <c r="F99" i="17"/>
  <c r="J14" i="47" s="1"/>
  <c r="I100" i="17"/>
  <c r="P15" i="47" s="1"/>
  <c r="L101" i="17"/>
  <c r="V16" i="47" s="1"/>
  <c r="E22" i="48" l="1"/>
  <c r="E18" i="48"/>
  <c r="G17" i="48"/>
  <c r="K30" i="48"/>
  <c r="E30" i="48" s="1"/>
  <c r="J30" i="48"/>
  <c r="I30" i="48" s="1"/>
  <c r="E14" i="48"/>
  <c r="E29" i="48"/>
  <c r="G14" i="48"/>
  <c r="G29" i="48"/>
  <c r="C17" i="48"/>
  <c r="F30" i="48"/>
  <c r="I21" i="48"/>
  <c r="E21" i="48"/>
  <c r="C14" i="48"/>
  <c r="I22" i="48"/>
  <c r="E15" i="48"/>
  <c r="G15" i="48"/>
  <c r="C12" i="48"/>
  <c r="C16" i="48"/>
  <c r="G19" i="48"/>
  <c r="G23" i="48"/>
  <c r="I15" i="48"/>
  <c r="G22" i="48"/>
  <c r="H30" i="48"/>
  <c r="C22" i="48"/>
  <c r="I12" i="48"/>
  <c r="E19" i="48"/>
  <c r="I19" i="48"/>
  <c r="E23" i="48"/>
  <c r="C19" i="48"/>
  <c r="C23" i="48"/>
  <c r="E12" i="48"/>
  <c r="G9" i="48"/>
  <c r="E16" i="48"/>
  <c r="E28" i="48"/>
  <c r="I24" i="48"/>
  <c r="C28" i="48"/>
  <c r="I28" i="48"/>
  <c r="C24" i="48"/>
  <c r="C20" i="48"/>
  <c r="G20" i="48"/>
  <c r="G12" i="48"/>
  <c r="I16" i="48"/>
  <c r="G24" i="48"/>
  <c r="D30" i="48"/>
  <c r="C9" i="48"/>
  <c r="T30" i="47"/>
  <c r="J30" i="47"/>
  <c r="L30" i="47"/>
  <c r="N30" i="47"/>
  <c r="H30" i="47"/>
  <c r="P30" i="47"/>
  <c r="F30" i="47"/>
  <c r="W30" i="47"/>
  <c r="V30" i="47"/>
  <c r="D30" i="47"/>
  <c r="N45" i="37"/>
  <c r="M45" i="37"/>
  <c r="L45" i="37"/>
  <c r="K45" i="37"/>
  <c r="J45" i="37"/>
  <c r="I45" i="37"/>
  <c r="H45" i="37"/>
  <c r="G45" i="37"/>
  <c r="F45" i="37"/>
  <c r="E45" i="37"/>
  <c r="D45" i="37"/>
  <c r="N44" i="37"/>
  <c r="M44" i="37"/>
  <c r="L44" i="37"/>
  <c r="K44" i="37"/>
  <c r="J44" i="37"/>
  <c r="I44" i="37"/>
  <c r="H44" i="37"/>
  <c r="G44" i="37"/>
  <c r="F44" i="37"/>
  <c r="E44" i="37"/>
  <c r="D44" i="37"/>
  <c r="N43" i="37"/>
  <c r="M43" i="37"/>
  <c r="L43" i="37"/>
  <c r="K43" i="37"/>
  <c r="J43" i="37"/>
  <c r="I43" i="37"/>
  <c r="H43" i="37"/>
  <c r="G43" i="37"/>
  <c r="F43" i="37"/>
  <c r="E43" i="37"/>
  <c r="D43" i="37"/>
  <c r="N42" i="37"/>
  <c r="M42" i="37"/>
  <c r="L42" i="37"/>
  <c r="K42" i="37"/>
  <c r="J42" i="37"/>
  <c r="I42" i="37"/>
  <c r="H42" i="37"/>
  <c r="G42" i="37"/>
  <c r="F42" i="37"/>
  <c r="E42" i="37"/>
  <c r="D42" i="37"/>
  <c r="N41" i="37"/>
  <c r="M41" i="37"/>
  <c r="L41" i="37"/>
  <c r="K41" i="37"/>
  <c r="J41" i="37"/>
  <c r="I41" i="37"/>
  <c r="H41" i="37"/>
  <c r="G41" i="37"/>
  <c r="F41" i="37"/>
  <c r="E41" i="37"/>
  <c r="D41" i="37"/>
  <c r="N40" i="37"/>
  <c r="M40" i="37"/>
  <c r="L40" i="37"/>
  <c r="K40" i="37"/>
  <c r="J40" i="37"/>
  <c r="I40" i="37"/>
  <c r="H40" i="37"/>
  <c r="G40" i="37"/>
  <c r="F40" i="37"/>
  <c r="E40" i="37"/>
  <c r="D40" i="37"/>
  <c r="N39" i="37"/>
  <c r="M39" i="37"/>
  <c r="L39" i="37"/>
  <c r="K39" i="37"/>
  <c r="J39" i="37"/>
  <c r="I39" i="37"/>
  <c r="H39" i="37"/>
  <c r="G39" i="37"/>
  <c r="F39" i="37"/>
  <c r="E39" i="37"/>
  <c r="D39" i="37"/>
  <c r="N38" i="37"/>
  <c r="M38" i="37"/>
  <c r="L38" i="37"/>
  <c r="K38" i="37"/>
  <c r="J38" i="37"/>
  <c r="I38" i="37"/>
  <c r="H38" i="37"/>
  <c r="G38" i="37"/>
  <c r="F38" i="37"/>
  <c r="E38" i="37"/>
  <c r="D38" i="37"/>
  <c r="N37" i="37"/>
  <c r="M37" i="37"/>
  <c r="L37" i="37"/>
  <c r="K37" i="37"/>
  <c r="J37" i="37"/>
  <c r="I37" i="37"/>
  <c r="H37" i="37"/>
  <c r="G37" i="37"/>
  <c r="F37" i="37"/>
  <c r="E37" i="37"/>
  <c r="D37" i="37"/>
  <c r="N36" i="37"/>
  <c r="M36" i="37"/>
  <c r="L36" i="37"/>
  <c r="K36" i="37"/>
  <c r="J36" i="37"/>
  <c r="I36" i="37"/>
  <c r="H36" i="37"/>
  <c r="G36" i="37"/>
  <c r="F36" i="37"/>
  <c r="E36" i="37"/>
  <c r="D36" i="37"/>
  <c r="N35" i="37"/>
  <c r="M35" i="37"/>
  <c r="L35" i="37"/>
  <c r="K35" i="37"/>
  <c r="J35" i="37"/>
  <c r="I35" i="37"/>
  <c r="H35" i="37"/>
  <c r="G35" i="37"/>
  <c r="F35" i="37"/>
  <c r="E35" i="37"/>
  <c r="D35" i="37"/>
  <c r="N34" i="37"/>
  <c r="M34" i="37"/>
  <c r="L34" i="37"/>
  <c r="K34" i="37"/>
  <c r="J34" i="37"/>
  <c r="I34" i="37"/>
  <c r="H34" i="37"/>
  <c r="G34" i="37"/>
  <c r="F34" i="37"/>
  <c r="E34" i="37"/>
  <c r="D34" i="37"/>
  <c r="N33" i="37"/>
  <c r="M33" i="37"/>
  <c r="L33" i="37"/>
  <c r="K33" i="37"/>
  <c r="J33" i="37"/>
  <c r="I33" i="37"/>
  <c r="H33" i="37"/>
  <c r="G33" i="37"/>
  <c r="F33" i="37"/>
  <c r="E33" i="37"/>
  <c r="D33" i="37"/>
  <c r="N32" i="37"/>
  <c r="M32" i="37"/>
  <c r="L32" i="37"/>
  <c r="K32" i="37"/>
  <c r="J32" i="37"/>
  <c r="I32" i="37"/>
  <c r="H32" i="37"/>
  <c r="G32" i="37"/>
  <c r="F32" i="37"/>
  <c r="E32" i="37"/>
  <c r="D32" i="37"/>
  <c r="N31" i="37"/>
  <c r="M31" i="37"/>
  <c r="L31" i="37"/>
  <c r="K31" i="37"/>
  <c r="J31" i="37"/>
  <c r="I31" i="37"/>
  <c r="H31" i="37"/>
  <c r="G31" i="37"/>
  <c r="F31" i="37"/>
  <c r="E31" i="37"/>
  <c r="D31" i="37"/>
  <c r="N30" i="37"/>
  <c r="M30" i="37"/>
  <c r="L30" i="37"/>
  <c r="K30" i="37"/>
  <c r="J30" i="37"/>
  <c r="I30" i="37"/>
  <c r="H30" i="37"/>
  <c r="G30" i="37"/>
  <c r="F30" i="37"/>
  <c r="E30" i="37"/>
  <c r="D30" i="37"/>
  <c r="N29" i="37"/>
  <c r="M29" i="37"/>
  <c r="L29" i="37"/>
  <c r="K29" i="37"/>
  <c r="J29" i="37"/>
  <c r="I29" i="37"/>
  <c r="H29" i="37"/>
  <c r="G29" i="37"/>
  <c r="F29" i="37"/>
  <c r="E29" i="37"/>
  <c r="D29" i="37"/>
  <c r="N28" i="37"/>
  <c r="M28" i="37"/>
  <c r="L28" i="37"/>
  <c r="K28" i="37"/>
  <c r="J28" i="37"/>
  <c r="I28" i="37"/>
  <c r="H28" i="37"/>
  <c r="G28" i="37"/>
  <c r="F28" i="37"/>
  <c r="E28" i="37"/>
  <c r="D28" i="37"/>
  <c r="N27" i="37"/>
  <c r="M27" i="37"/>
  <c r="L27" i="37"/>
  <c r="K27" i="37"/>
  <c r="J27" i="37"/>
  <c r="I27" i="37"/>
  <c r="H27" i="37"/>
  <c r="G27" i="37"/>
  <c r="F27" i="37"/>
  <c r="E27" i="37"/>
  <c r="D27" i="37"/>
  <c r="N26" i="37"/>
  <c r="M26" i="37"/>
  <c r="L26" i="37"/>
  <c r="K26" i="37"/>
  <c r="J26" i="37"/>
  <c r="I26" i="37"/>
  <c r="H26" i="37"/>
  <c r="G26" i="37"/>
  <c r="F26" i="37"/>
  <c r="E26" i="37"/>
  <c r="D26" i="37"/>
  <c r="N25" i="37"/>
  <c r="M25" i="37"/>
  <c r="L25" i="37"/>
  <c r="K25" i="37"/>
  <c r="J25" i="37"/>
  <c r="I25" i="37"/>
  <c r="H25" i="37"/>
  <c r="G25" i="37"/>
  <c r="F25" i="37"/>
  <c r="E25" i="37"/>
  <c r="D25" i="37"/>
  <c r="N24" i="37"/>
  <c r="M24" i="37"/>
  <c r="L24" i="37"/>
  <c r="K24" i="37"/>
  <c r="J24" i="37"/>
  <c r="I24" i="37"/>
  <c r="H24" i="37"/>
  <c r="G24" i="37"/>
  <c r="F24" i="37"/>
  <c r="E24" i="37"/>
  <c r="D24" i="37"/>
  <c r="N23" i="37"/>
  <c r="M23" i="37"/>
  <c r="L23" i="37"/>
  <c r="K23" i="37"/>
  <c r="J23" i="37"/>
  <c r="I23" i="37"/>
  <c r="H23" i="37"/>
  <c r="G23" i="37"/>
  <c r="F23" i="37"/>
  <c r="E23" i="37"/>
  <c r="D23" i="37"/>
  <c r="N22" i="37"/>
  <c r="M22" i="37"/>
  <c r="L22" i="37"/>
  <c r="K22" i="37"/>
  <c r="J22" i="37"/>
  <c r="I22" i="37"/>
  <c r="H22" i="37"/>
  <c r="G22" i="37"/>
  <c r="F22" i="37"/>
  <c r="E22" i="37"/>
  <c r="D22" i="37"/>
  <c r="N21" i="37"/>
  <c r="M21" i="37"/>
  <c r="L21" i="37"/>
  <c r="K21" i="37"/>
  <c r="J21" i="37"/>
  <c r="I21" i="37"/>
  <c r="H21" i="37"/>
  <c r="G21" i="37"/>
  <c r="F21" i="37"/>
  <c r="E21" i="37"/>
  <c r="D21" i="37"/>
  <c r="N20" i="37"/>
  <c r="M20" i="37"/>
  <c r="L20" i="37"/>
  <c r="K20" i="37"/>
  <c r="J20" i="37"/>
  <c r="I20" i="37"/>
  <c r="H20" i="37"/>
  <c r="G20" i="37"/>
  <c r="F20" i="37"/>
  <c r="E20" i="37"/>
  <c r="D20" i="37"/>
  <c r="N19" i="37"/>
  <c r="M19" i="37"/>
  <c r="L19" i="37"/>
  <c r="K19" i="37"/>
  <c r="J19" i="37"/>
  <c r="I19" i="37"/>
  <c r="H19" i="37"/>
  <c r="G19" i="37"/>
  <c r="F19" i="37"/>
  <c r="E19" i="37"/>
  <c r="D19" i="37"/>
  <c r="N18" i="37"/>
  <c r="M18" i="37"/>
  <c r="L18" i="37"/>
  <c r="K18" i="37"/>
  <c r="J18" i="37"/>
  <c r="I18" i="37"/>
  <c r="H18" i="37"/>
  <c r="G18" i="37"/>
  <c r="F18" i="37"/>
  <c r="E18" i="37"/>
  <c r="D18" i="37"/>
  <c r="N17" i="37"/>
  <c r="M17" i="37"/>
  <c r="L17" i="37"/>
  <c r="K17" i="37"/>
  <c r="J17" i="37"/>
  <c r="I17" i="37"/>
  <c r="H17" i="37"/>
  <c r="G17" i="37"/>
  <c r="F17" i="37"/>
  <c r="E17" i="37"/>
  <c r="D17" i="37"/>
  <c r="N16" i="37"/>
  <c r="M16" i="37"/>
  <c r="L16" i="37"/>
  <c r="K16" i="37"/>
  <c r="J16" i="37"/>
  <c r="I16" i="37"/>
  <c r="H16" i="37"/>
  <c r="G16" i="37"/>
  <c r="F16" i="37"/>
  <c r="E16" i="37"/>
  <c r="D16" i="37"/>
  <c r="N15" i="37"/>
  <c r="M15" i="37"/>
  <c r="L15" i="37"/>
  <c r="K15" i="37"/>
  <c r="J15" i="37"/>
  <c r="I15" i="37"/>
  <c r="H15" i="37"/>
  <c r="G15" i="37"/>
  <c r="F15" i="37"/>
  <c r="E15" i="37"/>
  <c r="D15" i="37"/>
  <c r="N14" i="37"/>
  <c r="M14" i="37"/>
  <c r="L14" i="37"/>
  <c r="K14" i="37"/>
  <c r="J14" i="37"/>
  <c r="I14" i="37"/>
  <c r="H14" i="37"/>
  <c r="G14" i="37"/>
  <c r="F14" i="37"/>
  <c r="E14" i="37"/>
  <c r="D14" i="37"/>
  <c r="N13" i="37"/>
  <c r="M13" i="37"/>
  <c r="L13" i="37"/>
  <c r="K13" i="37"/>
  <c r="J13" i="37"/>
  <c r="I13" i="37"/>
  <c r="H13" i="37"/>
  <c r="G13" i="37"/>
  <c r="F13" i="37"/>
  <c r="E13" i="37"/>
  <c r="D13" i="37"/>
  <c r="N12" i="37"/>
  <c r="M12" i="37"/>
  <c r="L12" i="37"/>
  <c r="K12" i="37"/>
  <c r="J12" i="37"/>
  <c r="I12" i="37"/>
  <c r="H12" i="37"/>
  <c r="G12" i="37"/>
  <c r="F12" i="37"/>
  <c r="E12" i="37"/>
  <c r="D12" i="37"/>
  <c r="N11" i="37"/>
  <c r="M11" i="37"/>
  <c r="L11" i="37"/>
  <c r="K11" i="37"/>
  <c r="J11" i="37"/>
  <c r="I11" i="37"/>
  <c r="H11" i="37"/>
  <c r="G11" i="37"/>
  <c r="F11" i="37"/>
  <c r="E11" i="37"/>
  <c r="D11" i="37"/>
  <c r="N10" i="37"/>
  <c r="M10" i="37"/>
  <c r="L10" i="37"/>
  <c r="K10" i="37"/>
  <c r="J10" i="37"/>
  <c r="I10" i="37"/>
  <c r="H10" i="37"/>
  <c r="G10" i="37"/>
  <c r="F10" i="37"/>
  <c r="E10" i="37"/>
  <c r="D10" i="37"/>
  <c r="N9" i="37"/>
  <c r="M9" i="37"/>
  <c r="L9" i="37"/>
  <c r="K9" i="37"/>
  <c r="J9" i="37"/>
  <c r="I9" i="37"/>
  <c r="H9" i="37"/>
  <c r="G9" i="37"/>
  <c r="F9" i="37"/>
  <c r="E9" i="37"/>
  <c r="D9" i="37"/>
  <c r="N8" i="37"/>
  <c r="M8" i="37"/>
  <c r="L8" i="37"/>
  <c r="K8" i="37"/>
  <c r="J8" i="37"/>
  <c r="I8" i="37"/>
  <c r="H8" i="37"/>
  <c r="G8" i="37"/>
  <c r="F8" i="37"/>
  <c r="E8" i="37"/>
  <c r="D8" i="37"/>
  <c r="N7" i="37"/>
  <c r="M7" i="37"/>
  <c r="L7" i="37"/>
  <c r="K7" i="37"/>
  <c r="J7" i="37"/>
  <c r="I7" i="37"/>
  <c r="H7" i="37"/>
  <c r="G7" i="37"/>
  <c r="F7" i="37"/>
  <c r="E7" i="37"/>
  <c r="D7" i="37"/>
  <c r="N6" i="37"/>
  <c r="M6" i="37"/>
  <c r="L6" i="37"/>
  <c r="K6" i="37"/>
  <c r="J6" i="37"/>
  <c r="I6" i="37"/>
  <c r="H6" i="37"/>
  <c r="G6" i="37"/>
  <c r="F6" i="37"/>
  <c r="E6" i="37"/>
  <c r="D6" i="37"/>
  <c r="N5" i="37"/>
  <c r="M5" i="37"/>
  <c r="L5" i="37"/>
  <c r="K5" i="37"/>
  <c r="J5" i="37"/>
  <c r="I5" i="37"/>
  <c r="H5" i="37"/>
  <c r="G5" i="37"/>
  <c r="F5" i="37"/>
  <c r="E5" i="37"/>
  <c r="D5" i="37"/>
  <c r="E4" i="37"/>
  <c r="F4" i="37"/>
  <c r="G4" i="37"/>
  <c r="H4" i="37"/>
  <c r="I4" i="37"/>
  <c r="J4" i="37"/>
  <c r="K4" i="37"/>
  <c r="L4" i="37"/>
  <c r="M4" i="37"/>
  <c r="N4" i="37"/>
  <c r="D4" i="37"/>
  <c r="G30" i="48" l="1"/>
  <c r="C30" i="48"/>
  <c r="C27" i="12"/>
  <c r="C28" i="12"/>
  <c r="C26" i="12"/>
  <c r="G45" i="36"/>
  <c r="E45" i="36"/>
  <c r="D45" i="36"/>
  <c r="F45" i="36" s="1"/>
  <c r="G44" i="36"/>
  <c r="E44" i="36"/>
  <c r="F44" i="36" s="1"/>
  <c r="D44" i="36"/>
  <c r="G43" i="36"/>
  <c r="E43" i="36"/>
  <c r="D43" i="36"/>
  <c r="F43" i="36" s="1"/>
  <c r="G42" i="36"/>
  <c r="E42" i="36"/>
  <c r="F42" i="36" s="1"/>
  <c r="D42" i="36"/>
  <c r="G41" i="36"/>
  <c r="E41" i="36"/>
  <c r="D41" i="36"/>
  <c r="F41" i="36" s="1"/>
  <c r="G40" i="36"/>
  <c r="E40" i="36"/>
  <c r="F40" i="36" s="1"/>
  <c r="D40" i="36"/>
  <c r="G39" i="36"/>
  <c r="E39" i="36"/>
  <c r="D39" i="36"/>
  <c r="F39" i="36" s="1"/>
  <c r="G38" i="36"/>
  <c r="E38" i="36"/>
  <c r="F38" i="36" s="1"/>
  <c r="D38" i="36"/>
  <c r="G37" i="36"/>
  <c r="E37" i="36"/>
  <c r="D37" i="36"/>
  <c r="F37" i="36" s="1"/>
  <c r="G36" i="36"/>
  <c r="E36" i="36"/>
  <c r="F36" i="36" s="1"/>
  <c r="D36" i="36"/>
  <c r="G35" i="36"/>
  <c r="E35" i="36"/>
  <c r="D35" i="36"/>
  <c r="F35" i="36" s="1"/>
  <c r="G34" i="36"/>
  <c r="E34" i="36"/>
  <c r="F34" i="36" s="1"/>
  <c r="D34" i="36"/>
  <c r="G33" i="36"/>
  <c r="E33" i="36"/>
  <c r="D33" i="36"/>
  <c r="F33" i="36" s="1"/>
  <c r="G32" i="36"/>
  <c r="E32" i="36"/>
  <c r="F32" i="36" s="1"/>
  <c r="D32" i="36"/>
  <c r="G31" i="36"/>
  <c r="E31" i="36"/>
  <c r="D31" i="36"/>
  <c r="F31" i="36" s="1"/>
  <c r="G30" i="36"/>
  <c r="E30" i="36"/>
  <c r="F30" i="36" s="1"/>
  <c r="D30" i="36"/>
  <c r="G29" i="36"/>
  <c r="E29" i="36"/>
  <c r="D29" i="36"/>
  <c r="F29" i="36" s="1"/>
  <c r="G28" i="36"/>
  <c r="E28" i="36"/>
  <c r="F28" i="36" s="1"/>
  <c r="D28" i="36"/>
  <c r="G27" i="36"/>
  <c r="E27" i="36"/>
  <c r="D27" i="36"/>
  <c r="F27" i="36" s="1"/>
  <c r="G26" i="36"/>
  <c r="E26" i="36"/>
  <c r="F26" i="36" s="1"/>
  <c r="D26" i="36"/>
  <c r="G25" i="36"/>
  <c r="E25" i="36"/>
  <c r="D25" i="36"/>
  <c r="F25" i="36" s="1"/>
  <c r="G24" i="36"/>
  <c r="E24" i="36"/>
  <c r="F24" i="36" s="1"/>
  <c r="D24" i="36"/>
  <c r="G23" i="36"/>
  <c r="E23" i="36"/>
  <c r="D23" i="36"/>
  <c r="F23" i="36" s="1"/>
  <c r="G22" i="36"/>
  <c r="E22" i="36"/>
  <c r="F22" i="36" s="1"/>
  <c r="D22" i="36"/>
  <c r="G21" i="36"/>
  <c r="E21" i="36"/>
  <c r="D21" i="36"/>
  <c r="F21" i="36" s="1"/>
  <c r="G20" i="36"/>
  <c r="E20" i="36"/>
  <c r="F20" i="36" s="1"/>
  <c r="D20" i="36"/>
  <c r="G19" i="36"/>
  <c r="E19" i="36"/>
  <c r="D19" i="36"/>
  <c r="F19" i="36" s="1"/>
  <c r="G18" i="36"/>
  <c r="E18" i="36"/>
  <c r="F18" i="36" s="1"/>
  <c r="D18" i="36"/>
  <c r="G17" i="36"/>
  <c r="E17" i="36"/>
  <c r="D17" i="36"/>
  <c r="F17" i="36" s="1"/>
  <c r="G16" i="36"/>
  <c r="E16" i="36"/>
  <c r="F16" i="36" s="1"/>
  <c r="D16" i="36"/>
  <c r="G15" i="36"/>
  <c r="E15" i="36"/>
  <c r="D15" i="36"/>
  <c r="F15" i="36" s="1"/>
  <c r="G14" i="36"/>
  <c r="E14" i="36"/>
  <c r="F14" i="36" s="1"/>
  <c r="D14" i="36"/>
  <c r="G13" i="36"/>
  <c r="E13" i="36"/>
  <c r="D13" i="36"/>
  <c r="F13" i="36" s="1"/>
  <c r="G12" i="36"/>
  <c r="E12" i="36"/>
  <c r="F12" i="36" s="1"/>
  <c r="D12" i="36"/>
  <c r="G11" i="36"/>
  <c r="E11" i="36"/>
  <c r="D11" i="36"/>
  <c r="F11" i="36" s="1"/>
  <c r="G10" i="36"/>
  <c r="E10" i="36"/>
  <c r="F10" i="36" s="1"/>
  <c r="D10" i="36"/>
  <c r="G9" i="36"/>
  <c r="E9" i="36"/>
  <c r="D9" i="36"/>
  <c r="F9" i="36" s="1"/>
  <c r="G8" i="36"/>
  <c r="E8" i="36"/>
  <c r="F8" i="36" s="1"/>
  <c r="D8" i="36"/>
  <c r="G7" i="36"/>
  <c r="E7" i="36"/>
  <c r="D7" i="36"/>
  <c r="F7" i="36" s="1"/>
  <c r="G6" i="36"/>
  <c r="E6" i="36"/>
  <c r="F6" i="36" s="1"/>
  <c r="D6" i="36"/>
  <c r="G5" i="36"/>
  <c r="E5" i="36"/>
  <c r="D5" i="36"/>
  <c r="F5" i="36" s="1"/>
  <c r="G4" i="36"/>
  <c r="E4" i="36"/>
  <c r="D4" i="36"/>
  <c r="EB46" i="35"/>
  <c r="EA46" i="35"/>
  <c r="DV46" i="35"/>
  <c r="DU46" i="35"/>
  <c r="DJ46" i="35"/>
  <c r="DI46" i="35"/>
  <c r="DD46" i="35"/>
  <c r="DC46" i="35"/>
  <c r="CX46" i="35"/>
  <c r="CW46" i="35"/>
  <c r="CR46" i="35"/>
  <c r="CQ46" i="35"/>
  <c r="CL46" i="35"/>
  <c r="CK46" i="35"/>
  <c r="CF46" i="35"/>
  <c r="CE46" i="35"/>
  <c r="BZ46" i="35"/>
  <c r="BY46" i="35"/>
  <c r="BT46" i="35"/>
  <c r="BS46" i="35"/>
  <c r="BN46" i="35"/>
  <c r="BM46" i="35"/>
  <c r="BH46" i="35"/>
  <c r="BG46" i="35"/>
  <c r="BB46" i="35"/>
  <c r="BA46" i="35"/>
  <c r="AV46" i="35"/>
  <c r="AU46" i="35"/>
  <c r="AP46" i="35"/>
  <c r="AO46" i="35"/>
  <c r="AJ46" i="35"/>
  <c r="AI46" i="35"/>
  <c r="AD46" i="35"/>
  <c r="AC46" i="35"/>
  <c r="X46" i="35"/>
  <c r="W46" i="35"/>
  <c r="I45" i="35"/>
  <c r="F45" i="35"/>
  <c r="E45" i="35"/>
  <c r="D45" i="35"/>
  <c r="G45" i="35" s="1"/>
  <c r="I44" i="35"/>
  <c r="F44" i="35"/>
  <c r="E44" i="35"/>
  <c r="D44" i="35"/>
  <c r="G44" i="35" s="1"/>
  <c r="I43" i="35"/>
  <c r="H43" i="35"/>
  <c r="G43" i="35"/>
  <c r="F43" i="35"/>
  <c r="E43" i="35"/>
  <c r="D43" i="35"/>
  <c r="I42" i="35"/>
  <c r="F42" i="35"/>
  <c r="H42" i="35" s="1"/>
  <c r="E42" i="35"/>
  <c r="G42" i="35" s="1"/>
  <c r="D42" i="35"/>
  <c r="I41" i="35"/>
  <c r="F41" i="35"/>
  <c r="E41" i="35"/>
  <c r="D41" i="35"/>
  <c r="G41" i="35" s="1"/>
  <c r="I40" i="35"/>
  <c r="F40" i="35"/>
  <c r="E40" i="35"/>
  <c r="D40" i="35"/>
  <c r="G40" i="35" s="1"/>
  <c r="I39" i="35"/>
  <c r="H39" i="35"/>
  <c r="G39" i="35"/>
  <c r="F39" i="35"/>
  <c r="E39" i="35"/>
  <c r="D39" i="35"/>
  <c r="I38" i="35"/>
  <c r="F38" i="35"/>
  <c r="H38" i="35" s="1"/>
  <c r="E38" i="35"/>
  <c r="G38" i="35" s="1"/>
  <c r="D38" i="35"/>
  <c r="I37" i="35"/>
  <c r="F37" i="35"/>
  <c r="E37" i="35"/>
  <c r="D37" i="35"/>
  <c r="G37" i="35" s="1"/>
  <c r="I36" i="35"/>
  <c r="G36" i="35"/>
  <c r="F36" i="35"/>
  <c r="E36" i="35"/>
  <c r="D36" i="35"/>
  <c r="H36" i="35" s="1"/>
  <c r="I35" i="35"/>
  <c r="H35" i="35"/>
  <c r="G35" i="35"/>
  <c r="F35" i="35"/>
  <c r="E35" i="35"/>
  <c r="D35" i="35"/>
  <c r="I34" i="35"/>
  <c r="F34" i="35"/>
  <c r="H34" i="35" s="1"/>
  <c r="E34" i="35"/>
  <c r="G34" i="35" s="1"/>
  <c r="D34" i="35"/>
  <c r="I33" i="35"/>
  <c r="F33" i="35"/>
  <c r="E33" i="35"/>
  <c r="D33" i="35"/>
  <c r="G33" i="35" s="1"/>
  <c r="I32" i="35"/>
  <c r="G32" i="35"/>
  <c r="F32" i="35"/>
  <c r="E32" i="35"/>
  <c r="D32" i="35"/>
  <c r="H32" i="35" s="1"/>
  <c r="I31" i="35"/>
  <c r="H31" i="35"/>
  <c r="G31" i="35"/>
  <c r="F31" i="35"/>
  <c r="E31" i="35"/>
  <c r="D31" i="35"/>
  <c r="I30" i="35"/>
  <c r="F30" i="35"/>
  <c r="H30" i="35" s="1"/>
  <c r="E30" i="35"/>
  <c r="G30" i="35" s="1"/>
  <c r="D30" i="35"/>
  <c r="I29" i="35"/>
  <c r="F29" i="35"/>
  <c r="E29" i="35"/>
  <c r="D29" i="35"/>
  <c r="G29" i="35" s="1"/>
  <c r="I28" i="35"/>
  <c r="G28" i="35"/>
  <c r="F28" i="35"/>
  <c r="E28" i="35"/>
  <c r="D28" i="35"/>
  <c r="H28" i="35" s="1"/>
  <c r="I27" i="35"/>
  <c r="H27" i="35"/>
  <c r="G27" i="35"/>
  <c r="F27" i="35"/>
  <c r="E27" i="35"/>
  <c r="D27" i="35"/>
  <c r="I26" i="35"/>
  <c r="F26" i="35"/>
  <c r="H26" i="35" s="1"/>
  <c r="E26" i="35"/>
  <c r="G26" i="35" s="1"/>
  <c r="D26" i="35"/>
  <c r="I25" i="35"/>
  <c r="F25" i="35"/>
  <c r="E25" i="35"/>
  <c r="D25" i="35"/>
  <c r="G25" i="35" s="1"/>
  <c r="I24" i="35"/>
  <c r="G24" i="35"/>
  <c r="F24" i="35"/>
  <c r="E24" i="35"/>
  <c r="D24" i="35"/>
  <c r="H24" i="35" s="1"/>
  <c r="I23" i="35"/>
  <c r="H23" i="35"/>
  <c r="G23" i="35"/>
  <c r="F23" i="35"/>
  <c r="E23" i="35"/>
  <c r="D23" i="35"/>
  <c r="I22" i="35"/>
  <c r="F22" i="35"/>
  <c r="H22" i="35" s="1"/>
  <c r="E22" i="35"/>
  <c r="G22" i="35" s="1"/>
  <c r="D22" i="35"/>
  <c r="I21" i="35"/>
  <c r="F21" i="35"/>
  <c r="E21" i="35"/>
  <c r="D21" i="35"/>
  <c r="G21" i="35" s="1"/>
  <c r="I20" i="35"/>
  <c r="F20" i="35"/>
  <c r="E20" i="35"/>
  <c r="G20" i="35" s="1"/>
  <c r="D20" i="35"/>
  <c r="H20" i="35" s="1"/>
  <c r="I19" i="35"/>
  <c r="H19" i="35"/>
  <c r="G19" i="35"/>
  <c r="F19" i="35"/>
  <c r="E19" i="35"/>
  <c r="D19" i="35"/>
  <c r="I18" i="35"/>
  <c r="F18" i="35"/>
  <c r="H18" i="35" s="1"/>
  <c r="E18" i="35"/>
  <c r="G18" i="35" s="1"/>
  <c r="D18" i="35"/>
  <c r="I17" i="35"/>
  <c r="F17" i="35"/>
  <c r="E17" i="35"/>
  <c r="D17" i="35"/>
  <c r="G17" i="35" s="1"/>
  <c r="I16" i="35"/>
  <c r="F16" i="35"/>
  <c r="E16" i="35"/>
  <c r="D16" i="35"/>
  <c r="G16" i="35" s="1"/>
  <c r="I15" i="35"/>
  <c r="H15" i="35"/>
  <c r="G15" i="35"/>
  <c r="F15" i="35"/>
  <c r="E15" i="35"/>
  <c r="D15" i="35"/>
  <c r="I14" i="35"/>
  <c r="F14" i="35"/>
  <c r="H14" i="35" s="1"/>
  <c r="E14" i="35"/>
  <c r="G14" i="35" s="1"/>
  <c r="D14" i="35"/>
  <c r="I13" i="35"/>
  <c r="F13" i="35"/>
  <c r="E13" i="35"/>
  <c r="D13" i="35"/>
  <c r="G13" i="35" s="1"/>
  <c r="I12" i="35"/>
  <c r="F12" i="35"/>
  <c r="E12" i="35"/>
  <c r="D12" i="35"/>
  <c r="H12" i="35" s="1"/>
  <c r="I11" i="35"/>
  <c r="H11" i="35"/>
  <c r="G11" i="35"/>
  <c r="F11" i="35"/>
  <c r="E11" i="35"/>
  <c r="D11" i="35"/>
  <c r="I10" i="35"/>
  <c r="F10" i="35"/>
  <c r="H10" i="35" s="1"/>
  <c r="E10" i="35"/>
  <c r="G10" i="35" s="1"/>
  <c r="D10" i="35"/>
  <c r="I9" i="35"/>
  <c r="F9" i="35"/>
  <c r="E9" i="35"/>
  <c r="D9" i="35"/>
  <c r="G9" i="35" s="1"/>
  <c r="I8" i="35"/>
  <c r="F8" i="35"/>
  <c r="E8" i="35"/>
  <c r="D8" i="35"/>
  <c r="H8" i="35" s="1"/>
  <c r="I7" i="35"/>
  <c r="H7" i="35"/>
  <c r="G7" i="35"/>
  <c r="F7" i="35"/>
  <c r="E7" i="35"/>
  <c r="D7" i="35"/>
  <c r="I6" i="35"/>
  <c r="F6" i="35"/>
  <c r="H6" i="35" s="1"/>
  <c r="E6" i="35"/>
  <c r="G6" i="35" s="1"/>
  <c r="D6" i="35"/>
  <c r="I5" i="35"/>
  <c r="F5" i="35"/>
  <c r="E5" i="35"/>
  <c r="D5" i="35"/>
  <c r="G5" i="35" s="1"/>
  <c r="F4" i="35"/>
  <c r="E4" i="35"/>
  <c r="I4" i="35"/>
  <c r="D4" i="35"/>
  <c r="EE46" i="35"/>
  <c r="DZ46" i="35"/>
  <c r="DY46" i="35"/>
  <c r="DT46" i="35"/>
  <c r="DS46" i="35"/>
  <c r="DP46" i="35"/>
  <c r="DO46" i="35"/>
  <c r="DN46" i="35"/>
  <c r="F3" i="17"/>
  <c r="C4" i="17" s="1"/>
  <c r="AB25" i="13"/>
  <c r="H5" i="35" l="1"/>
  <c r="H9" i="35"/>
  <c r="H13" i="35"/>
  <c r="H17" i="35"/>
  <c r="H21" i="35"/>
  <c r="H25" i="35"/>
  <c r="H29" i="35"/>
  <c r="H33" i="35"/>
  <c r="H37" i="35"/>
  <c r="H41" i="35"/>
  <c r="H45" i="35"/>
  <c r="G8" i="35"/>
  <c r="G12" i="35"/>
  <c r="H16" i="35"/>
  <c r="H40" i="35"/>
  <c r="H44" i="35"/>
  <c r="IU46" i="37" l="1"/>
  <c r="IT46" i="37"/>
  <c r="IS46" i="37"/>
  <c r="IR46" i="37"/>
  <c r="IQ46" i="37"/>
  <c r="IP46" i="37"/>
  <c r="IO46" i="37"/>
  <c r="IN46" i="37"/>
  <c r="IM46" i="37"/>
  <c r="IL46" i="37"/>
  <c r="IK46" i="37"/>
  <c r="IJ46" i="37"/>
  <c r="II46" i="37"/>
  <c r="IH46" i="37"/>
  <c r="IG46" i="37"/>
  <c r="IF46" i="37"/>
  <c r="IE46" i="37"/>
  <c r="ID46" i="37"/>
  <c r="IC46" i="37"/>
  <c r="IB46" i="37"/>
  <c r="IA46" i="37"/>
  <c r="HZ46" i="37"/>
  <c r="HY46" i="37"/>
  <c r="HX46" i="37"/>
  <c r="HW46" i="37"/>
  <c r="HV46" i="37"/>
  <c r="HU46" i="37"/>
  <c r="HT46" i="37"/>
  <c r="HS46" i="37"/>
  <c r="HR46" i="37"/>
  <c r="HQ46" i="37"/>
  <c r="HP46" i="37"/>
  <c r="HO46" i="37"/>
  <c r="HN46" i="37"/>
  <c r="HM46" i="37"/>
  <c r="HL46" i="37"/>
  <c r="HK46" i="37"/>
  <c r="HJ46" i="37"/>
  <c r="HI46" i="37"/>
  <c r="HH46" i="37"/>
  <c r="HG46" i="37"/>
  <c r="HF46" i="37"/>
  <c r="HE46" i="37"/>
  <c r="HD46" i="37"/>
  <c r="HC46" i="37"/>
  <c r="HB46" i="37"/>
  <c r="HA46" i="37"/>
  <c r="GZ46" i="37"/>
  <c r="GY46" i="37"/>
  <c r="GX46" i="37"/>
  <c r="GW46" i="37"/>
  <c r="GV46" i="37"/>
  <c r="GU46" i="37"/>
  <c r="GT46" i="37"/>
  <c r="GS46" i="37"/>
  <c r="GR46" i="37"/>
  <c r="GQ46" i="37"/>
  <c r="GP46" i="37"/>
  <c r="GO46" i="37"/>
  <c r="GN46" i="37"/>
  <c r="GM46" i="37"/>
  <c r="GL46" i="37"/>
  <c r="GK46" i="37"/>
  <c r="GJ46" i="37"/>
  <c r="GI46" i="37"/>
  <c r="GH46" i="37"/>
  <c r="GG46" i="37"/>
  <c r="GF46" i="37"/>
  <c r="GE46" i="37"/>
  <c r="GD46" i="37"/>
  <c r="GC46" i="37"/>
  <c r="GB46" i="37"/>
  <c r="GA46" i="37"/>
  <c r="FZ46" i="37"/>
  <c r="FY46" i="37"/>
  <c r="FX46" i="37"/>
  <c r="FW46" i="37"/>
  <c r="FV46" i="37"/>
  <c r="FU46" i="37"/>
  <c r="FT46" i="37"/>
  <c r="FS46" i="37"/>
  <c r="FR46" i="37"/>
  <c r="FQ46" i="37"/>
  <c r="FP46" i="37"/>
  <c r="FO46" i="37"/>
  <c r="FN46" i="37"/>
  <c r="FM46" i="37"/>
  <c r="FL46" i="37"/>
  <c r="FK46" i="37"/>
  <c r="FJ46" i="37"/>
  <c r="FI46" i="37"/>
  <c r="FH46" i="37"/>
  <c r="FG46" i="37"/>
  <c r="FF46" i="37"/>
  <c r="FE46" i="37"/>
  <c r="FD46" i="37"/>
  <c r="FC46" i="37"/>
  <c r="FB46" i="37"/>
  <c r="FA46" i="37"/>
  <c r="EZ46" i="37"/>
  <c r="EY46" i="37"/>
  <c r="EX46" i="37"/>
  <c r="EW46" i="37"/>
  <c r="EV46" i="37"/>
  <c r="EU46" i="37"/>
  <c r="ET46" i="37"/>
  <c r="ES46" i="37"/>
  <c r="ER46" i="37"/>
  <c r="EQ46" i="37"/>
  <c r="EP46" i="37"/>
  <c r="EO46" i="37"/>
  <c r="EN46" i="37"/>
  <c r="EM46" i="37"/>
  <c r="EL46" i="37"/>
  <c r="EK46" i="37"/>
  <c r="EJ46" i="37"/>
  <c r="EI46" i="37"/>
  <c r="EH46" i="37"/>
  <c r="EG46" i="37"/>
  <c r="EF46" i="37"/>
  <c r="EE46" i="37"/>
  <c r="ED46" i="37"/>
  <c r="EC46" i="37"/>
  <c r="EB46" i="37"/>
  <c r="EA46" i="37"/>
  <c r="DZ46" i="37"/>
  <c r="DY46" i="37"/>
  <c r="DX46" i="37"/>
  <c r="DW46" i="37"/>
  <c r="DV46" i="37"/>
  <c r="DU46" i="37"/>
  <c r="DT46" i="37"/>
  <c r="DS46" i="37"/>
  <c r="DR46" i="37"/>
  <c r="DQ46" i="37"/>
  <c r="DP46" i="37"/>
  <c r="DO46" i="37"/>
  <c r="DN46" i="37"/>
  <c r="DM46" i="37"/>
  <c r="DL46" i="37"/>
  <c r="DK46" i="37"/>
  <c r="DJ46" i="37"/>
  <c r="DI46" i="37"/>
  <c r="DH46" i="37"/>
  <c r="DG46" i="37"/>
  <c r="DF46" i="37"/>
  <c r="DE46" i="37"/>
  <c r="DD46" i="37"/>
  <c r="DC46" i="37"/>
  <c r="DB46" i="37"/>
  <c r="DA46" i="37"/>
  <c r="CZ46" i="37"/>
  <c r="CY46" i="37"/>
  <c r="CX46" i="37"/>
  <c r="CW46" i="37"/>
  <c r="CV46" i="37"/>
  <c r="CU46" i="37"/>
  <c r="CT46" i="37"/>
  <c r="CS46" i="37"/>
  <c r="CR46" i="37"/>
  <c r="CQ46" i="37"/>
  <c r="CP46" i="37"/>
  <c r="CO46" i="37"/>
  <c r="CN46" i="37"/>
  <c r="CM46" i="37"/>
  <c r="CL46" i="37"/>
  <c r="CK46" i="37"/>
  <c r="CJ46" i="37"/>
  <c r="CI46" i="37"/>
  <c r="CH46" i="37"/>
  <c r="CG46" i="37"/>
  <c r="CF46" i="37"/>
  <c r="CE46" i="37"/>
  <c r="CD46" i="37"/>
  <c r="CC46" i="37"/>
  <c r="CB46" i="37"/>
  <c r="CA46" i="37"/>
  <c r="BZ46" i="37"/>
  <c r="BY46" i="37"/>
  <c r="BX46" i="37"/>
  <c r="BW46" i="37"/>
  <c r="BV46" i="37"/>
  <c r="BU46" i="37"/>
  <c r="BT46" i="37"/>
  <c r="BS46" i="37"/>
  <c r="BR46" i="37"/>
  <c r="BQ46" i="37"/>
  <c r="BP46" i="37"/>
  <c r="BO46" i="37"/>
  <c r="BN46" i="37"/>
  <c r="BM46" i="37"/>
  <c r="BL46" i="37"/>
  <c r="BK46" i="37"/>
  <c r="BJ46" i="37"/>
  <c r="BI46" i="37"/>
  <c r="BH46" i="37"/>
  <c r="BG46" i="37"/>
  <c r="BF46" i="37"/>
  <c r="BE46" i="37"/>
  <c r="BD46" i="37"/>
  <c r="BC46" i="37"/>
  <c r="BB46" i="37"/>
  <c r="BA46" i="37"/>
  <c r="AZ46" i="37"/>
  <c r="AY46" i="37"/>
  <c r="AX46" i="37"/>
  <c r="AW46" i="37"/>
  <c r="AV46" i="37"/>
  <c r="AU46" i="37"/>
  <c r="AT46" i="37"/>
  <c r="AS46" i="37"/>
  <c r="AR46" i="37"/>
  <c r="AQ46" i="37"/>
  <c r="AP46" i="37"/>
  <c r="AO46" i="37"/>
  <c r="AN46" i="37"/>
  <c r="AM46" i="37"/>
  <c r="AL46" i="37"/>
  <c r="AK46" i="37"/>
  <c r="AJ46" i="37"/>
  <c r="AI46" i="37"/>
  <c r="AH46" i="37"/>
  <c r="AG46" i="37"/>
  <c r="AF46" i="37"/>
  <c r="AE46" i="37"/>
  <c r="AD46" i="37"/>
  <c r="AC46" i="37"/>
  <c r="AB46" i="37"/>
  <c r="AA46" i="37"/>
  <c r="Z46" i="37"/>
  <c r="Y46" i="37"/>
  <c r="I46" i="36" l="1"/>
  <c r="M46" i="36"/>
  <c r="Q46" i="36"/>
  <c r="U46" i="36"/>
  <c r="Y46" i="36"/>
  <c r="AC46" i="36"/>
  <c r="AG46" i="36"/>
  <c r="AK46" i="36"/>
  <c r="AO46" i="36"/>
  <c r="AS46" i="36"/>
  <c r="AW46" i="36"/>
  <c r="BA46" i="36"/>
  <c r="BE46" i="36"/>
  <c r="BI46" i="36"/>
  <c r="BM46" i="36"/>
  <c r="BQ46" i="36"/>
  <c r="BU46" i="36"/>
  <c r="BY46" i="36"/>
  <c r="CC46" i="36"/>
  <c r="CG46" i="36"/>
  <c r="CK46" i="36"/>
  <c r="CM46" i="36"/>
  <c r="CJ46" i="36"/>
  <c r="CL45" i="36"/>
  <c r="CL44" i="36"/>
  <c r="CL43" i="36"/>
  <c r="CL42" i="36"/>
  <c r="CL41" i="36"/>
  <c r="CL40" i="36"/>
  <c r="CL39" i="36"/>
  <c r="CL38" i="36"/>
  <c r="CL37" i="36"/>
  <c r="CL36" i="36"/>
  <c r="CL35" i="36"/>
  <c r="CL34" i="36"/>
  <c r="CL33" i="36"/>
  <c r="CL32" i="36"/>
  <c r="CL31" i="36"/>
  <c r="CL30" i="36"/>
  <c r="CL29" i="36"/>
  <c r="CL28" i="36"/>
  <c r="CL27" i="36"/>
  <c r="CL26" i="36"/>
  <c r="CL25" i="36"/>
  <c r="CL24" i="36"/>
  <c r="CL23" i="36"/>
  <c r="CL22" i="36"/>
  <c r="CL21" i="36"/>
  <c r="CL20" i="36"/>
  <c r="CL19" i="36"/>
  <c r="CL18" i="36"/>
  <c r="CL17" i="36"/>
  <c r="CL16" i="36"/>
  <c r="CL15" i="36"/>
  <c r="CL14" i="36"/>
  <c r="CL13" i="36"/>
  <c r="CL12" i="36"/>
  <c r="CL11" i="36"/>
  <c r="CL10" i="36"/>
  <c r="CL9" i="36"/>
  <c r="CL8" i="36"/>
  <c r="CL7" i="36"/>
  <c r="CL6" i="36"/>
  <c r="CL5" i="36"/>
  <c r="CL4" i="36"/>
  <c r="CI46" i="36"/>
  <c r="CF46" i="36"/>
  <c r="CH45" i="36"/>
  <c r="CH44" i="36"/>
  <c r="CH43" i="36"/>
  <c r="CH42" i="36"/>
  <c r="CH41" i="36"/>
  <c r="CH40" i="36"/>
  <c r="CH39" i="36"/>
  <c r="CH38" i="36"/>
  <c r="CH37" i="36"/>
  <c r="CH36" i="36"/>
  <c r="CH35" i="36"/>
  <c r="CH34" i="36"/>
  <c r="CH33" i="36"/>
  <c r="CH32" i="36"/>
  <c r="CH31" i="36"/>
  <c r="CH30" i="36"/>
  <c r="CH29" i="36"/>
  <c r="CH28" i="36"/>
  <c r="CH27" i="36"/>
  <c r="CH26" i="36"/>
  <c r="CH25" i="36"/>
  <c r="CH24" i="36"/>
  <c r="CH23" i="36"/>
  <c r="CH22" i="36"/>
  <c r="CH21" i="36"/>
  <c r="CH20" i="36"/>
  <c r="CH19" i="36"/>
  <c r="CH18" i="36"/>
  <c r="CH17" i="36"/>
  <c r="CH16" i="36"/>
  <c r="CH15" i="36"/>
  <c r="CH14" i="36"/>
  <c r="CH13" i="36"/>
  <c r="CH12" i="36"/>
  <c r="CH11" i="36"/>
  <c r="CH10" i="36"/>
  <c r="CH9" i="36"/>
  <c r="CH8" i="36"/>
  <c r="CH7" i="36"/>
  <c r="CH6" i="36"/>
  <c r="CH5" i="36"/>
  <c r="CH4" i="36"/>
  <c r="CB46" i="36"/>
  <c r="CE46" i="36"/>
  <c r="CD45" i="36"/>
  <c r="CD44" i="36"/>
  <c r="CD43" i="36"/>
  <c r="CD42" i="36"/>
  <c r="CD41" i="36"/>
  <c r="CD40" i="36"/>
  <c r="CD39" i="36"/>
  <c r="CD38" i="36"/>
  <c r="CD37" i="36"/>
  <c r="CD36" i="36"/>
  <c r="CD35" i="36"/>
  <c r="CD34" i="36"/>
  <c r="CD33" i="36"/>
  <c r="CD32" i="36"/>
  <c r="CD31" i="36"/>
  <c r="CD30" i="36"/>
  <c r="CD29" i="36"/>
  <c r="CD28" i="36"/>
  <c r="CD27" i="36"/>
  <c r="CD26" i="36"/>
  <c r="CD25" i="36"/>
  <c r="CD24" i="36"/>
  <c r="CD23" i="36"/>
  <c r="CD22" i="36"/>
  <c r="CD21" i="36"/>
  <c r="CD20" i="36"/>
  <c r="CD19" i="36"/>
  <c r="CD18" i="36"/>
  <c r="CD17" i="36"/>
  <c r="CD16" i="36"/>
  <c r="CD15" i="36"/>
  <c r="CD14" i="36"/>
  <c r="CD13" i="36"/>
  <c r="CD12" i="36"/>
  <c r="CD11" i="36"/>
  <c r="CD10" i="36"/>
  <c r="CD9" i="36"/>
  <c r="CD8" i="36"/>
  <c r="CD7" i="36"/>
  <c r="CD6" i="36"/>
  <c r="CD5" i="36"/>
  <c r="CD4" i="36"/>
  <c r="CL46" i="36" l="1"/>
  <c r="CH46" i="36"/>
  <c r="CD46" i="36"/>
  <c r="M4" i="35"/>
  <c r="DR46" i="35" l="1"/>
  <c r="DQ46" i="35"/>
  <c r="DR45" i="35"/>
  <c r="DQ45" i="35"/>
  <c r="DR44" i="35"/>
  <c r="DQ44" i="35"/>
  <c r="DR43" i="35"/>
  <c r="DQ43" i="35"/>
  <c r="DR42" i="35"/>
  <c r="DQ42" i="35"/>
  <c r="DR41" i="35"/>
  <c r="DQ41" i="35"/>
  <c r="DR40" i="35"/>
  <c r="DQ40" i="35"/>
  <c r="DR39" i="35"/>
  <c r="DQ39" i="35"/>
  <c r="DR38" i="35"/>
  <c r="DQ38" i="35"/>
  <c r="DR37" i="35"/>
  <c r="DQ37" i="35"/>
  <c r="DR36" i="35"/>
  <c r="DQ36" i="35"/>
  <c r="DR35" i="35"/>
  <c r="DQ35" i="35"/>
  <c r="DR34" i="35"/>
  <c r="DQ34" i="35"/>
  <c r="DR33" i="35"/>
  <c r="DQ33" i="35"/>
  <c r="DR32" i="35"/>
  <c r="DQ32" i="35"/>
  <c r="DR31" i="35"/>
  <c r="DQ31" i="35"/>
  <c r="DR30" i="35"/>
  <c r="DQ30" i="35"/>
  <c r="DR29" i="35"/>
  <c r="DQ29" i="35"/>
  <c r="DR28" i="35"/>
  <c r="DQ28" i="35"/>
  <c r="DR27" i="35"/>
  <c r="DQ27" i="35"/>
  <c r="DR26" i="35"/>
  <c r="DQ26" i="35"/>
  <c r="DR25" i="35"/>
  <c r="DQ25" i="35"/>
  <c r="DR24" i="35"/>
  <c r="DQ24" i="35"/>
  <c r="DR23" i="35"/>
  <c r="DQ23" i="35"/>
  <c r="DR22" i="35"/>
  <c r="DQ22" i="35"/>
  <c r="DR21" i="35"/>
  <c r="DQ21" i="35"/>
  <c r="DR20" i="35"/>
  <c r="DQ20" i="35"/>
  <c r="DR19" i="35"/>
  <c r="DQ19" i="35"/>
  <c r="DR18" i="35"/>
  <c r="DQ18" i="35"/>
  <c r="DR17" i="35"/>
  <c r="DQ17" i="35"/>
  <c r="DR16" i="35"/>
  <c r="DQ16" i="35"/>
  <c r="DR15" i="35"/>
  <c r="DQ15" i="35"/>
  <c r="DR14" i="35"/>
  <c r="DQ14" i="35"/>
  <c r="DR13" i="35"/>
  <c r="DQ13" i="35"/>
  <c r="DR12" i="35"/>
  <c r="DQ12" i="35"/>
  <c r="DR11" i="35"/>
  <c r="DQ11" i="35"/>
  <c r="DR10" i="35"/>
  <c r="DQ10" i="35"/>
  <c r="DR9" i="35"/>
  <c r="DQ9" i="35"/>
  <c r="DR8" i="35"/>
  <c r="DQ8" i="35"/>
  <c r="DR7" i="35"/>
  <c r="DQ7" i="35"/>
  <c r="DR6" i="35"/>
  <c r="DQ6" i="35"/>
  <c r="DR5" i="35"/>
  <c r="DQ5" i="35"/>
  <c r="DR4" i="35"/>
  <c r="DQ4" i="35"/>
  <c r="DX46" i="35"/>
  <c r="DW46" i="35"/>
  <c r="DX45" i="35"/>
  <c r="DW45" i="35"/>
  <c r="DX44" i="35"/>
  <c r="DW44" i="35"/>
  <c r="DX43" i="35"/>
  <c r="DW43" i="35"/>
  <c r="DX42" i="35"/>
  <c r="DW42" i="35"/>
  <c r="DX41" i="35"/>
  <c r="DW41" i="35"/>
  <c r="DX40" i="35"/>
  <c r="DW40" i="35"/>
  <c r="DX39" i="35"/>
  <c r="DW39" i="35"/>
  <c r="DX38" i="35"/>
  <c r="DW38" i="35"/>
  <c r="DX37" i="35"/>
  <c r="DW37" i="35"/>
  <c r="DX36" i="35"/>
  <c r="DW36" i="35"/>
  <c r="DX35" i="35"/>
  <c r="DW35" i="35"/>
  <c r="DX34" i="35"/>
  <c r="DW34" i="35"/>
  <c r="DX33" i="35"/>
  <c r="DW33" i="35"/>
  <c r="DX32" i="35"/>
  <c r="DW32" i="35"/>
  <c r="DX31" i="35"/>
  <c r="DW31" i="35"/>
  <c r="DX30" i="35"/>
  <c r="DW30" i="35"/>
  <c r="DX29" i="35"/>
  <c r="DW29" i="35"/>
  <c r="DX28" i="35"/>
  <c r="DW28" i="35"/>
  <c r="DX27" i="35"/>
  <c r="DW27" i="35"/>
  <c r="DX26" i="35"/>
  <c r="DW26" i="35"/>
  <c r="DX25" i="35"/>
  <c r="DW25" i="35"/>
  <c r="DX24" i="35"/>
  <c r="DW24" i="35"/>
  <c r="DX23" i="35"/>
  <c r="DW23" i="35"/>
  <c r="DX22" i="35"/>
  <c r="DW22" i="35"/>
  <c r="DX21" i="35"/>
  <c r="DW21" i="35"/>
  <c r="DX20" i="35"/>
  <c r="DW20" i="35"/>
  <c r="DX19" i="35"/>
  <c r="DW19" i="35"/>
  <c r="DX18" i="35"/>
  <c r="DW18" i="35"/>
  <c r="DX17" i="35"/>
  <c r="DW17" i="35"/>
  <c r="DX16" i="35"/>
  <c r="DW16" i="35"/>
  <c r="DX15" i="35"/>
  <c r="DW15" i="35"/>
  <c r="DX14" i="35"/>
  <c r="DW14" i="35"/>
  <c r="DX13" i="35"/>
  <c r="DW13" i="35"/>
  <c r="DX12" i="35"/>
  <c r="DW12" i="35"/>
  <c r="DX11" i="35"/>
  <c r="DW11" i="35"/>
  <c r="DX10" i="35"/>
  <c r="DW10" i="35"/>
  <c r="DX9" i="35"/>
  <c r="DW9" i="35"/>
  <c r="DX8" i="35"/>
  <c r="DW8" i="35"/>
  <c r="DX7" i="35"/>
  <c r="DW7" i="35"/>
  <c r="DX6" i="35"/>
  <c r="DW6" i="35"/>
  <c r="DX5" i="35"/>
  <c r="DW5" i="35"/>
  <c r="DX4" i="35"/>
  <c r="DW4" i="35"/>
  <c r="ED46" i="35"/>
  <c r="EC46" i="35"/>
  <c r="ED45" i="35"/>
  <c r="EC45" i="35"/>
  <c r="ED43" i="35"/>
  <c r="EC43" i="35"/>
  <c r="ED41" i="35"/>
  <c r="EC41" i="35"/>
  <c r="ED39" i="35"/>
  <c r="EC39" i="35"/>
  <c r="ED37" i="35"/>
  <c r="EC37" i="35"/>
  <c r="ED35" i="35"/>
  <c r="EC35" i="35"/>
  <c r="ED33" i="35"/>
  <c r="EC33" i="35"/>
  <c r="ED31" i="35"/>
  <c r="EC31" i="35"/>
  <c r="ED29" i="35"/>
  <c r="EC29" i="35"/>
  <c r="ED27" i="35"/>
  <c r="EC27" i="35"/>
  <c r="ED25" i="35"/>
  <c r="EC25" i="35"/>
  <c r="ED23" i="35"/>
  <c r="EC23" i="35"/>
  <c r="ED21" i="35"/>
  <c r="EC21" i="35"/>
  <c r="ED19" i="35"/>
  <c r="EC19" i="35"/>
  <c r="ED17" i="35"/>
  <c r="EC17" i="35"/>
  <c r="ED15" i="35"/>
  <c r="EC15" i="35"/>
  <c r="ED13" i="35"/>
  <c r="EC13" i="35"/>
  <c r="ED11" i="35"/>
  <c r="EC11" i="35"/>
  <c r="ED9" i="35"/>
  <c r="EC9" i="35"/>
  <c r="ED7" i="35"/>
  <c r="EC7" i="35"/>
  <c r="ED5" i="35"/>
  <c r="EC5" i="35"/>
  <c r="ED44" i="35"/>
  <c r="EC44" i="35"/>
  <c r="ED42" i="35"/>
  <c r="EC42" i="35"/>
  <c r="ED40" i="35"/>
  <c r="EC40" i="35"/>
  <c r="ED38" i="35"/>
  <c r="EC38" i="35"/>
  <c r="ED36" i="35"/>
  <c r="EC36" i="35"/>
  <c r="ED34" i="35"/>
  <c r="EC34" i="35"/>
  <c r="ED32" i="35"/>
  <c r="EC32" i="35"/>
  <c r="ED30" i="35"/>
  <c r="EC30" i="35"/>
  <c r="ED28" i="35"/>
  <c r="EC28" i="35"/>
  <c r="ED26" i="35"/>
  <c r="EC26" i="35"/>
  <c r="ED24" i="35"/>
  <c r="EC24" i="35"/>
  <c r="ED22" i="35"/>
  <c r="EC22" i="35"/>
  <c r="ED20" i="35"/>
  <c r="EC20" i="35"/>
  <c r="ED18" i="35"/>
  <c r="EC18" i="35"/>
  <c r="ED16" i="35"/>
  <c r="EC16" i="35"/>
  <c r="ED14" i="35"/>
  <c r="EC14" i="35"/>
  <c r="ED12" i="35"/>
  <c r="EC12" i="35"/>
  <c r="ED10" i="35"/>
  <c r="EC10" i="35"/>
  <c r="ED8" i="35"/>
  <c r="EC8" i="35"/>
  <c r="ED6" i="35"/>
  <c r="EC6" i="35"/>
  <c r="ED4" i="35"/>
  <c r="EC4" i="35"/>
  <c r="AL4" i="35"/>
  <c r="H4" i="35"/>
  <c r="CY46" i="35"/>
  <c r="R46" i="35"/>
  <c r="Q46" i="35"/>
  <c r="S46" i="35" s="1"/>
  <c r="L46" i="35"/>
  <c r="K46" i="35"/>
  <c r="DK46" i="35"/>
  <c r="DK45" i="35"/>
  <c r="DK44" i="35"/>
  <c r="DK43" i="35"/>
  <c r="DK42" i="35"/>
  <c r="DK41" i="35"/>
  <c r="DK40" i="35"/>
  <c r="DK39" i="35"/>
  <c r="DK38" i="35"/>
  <c r="DK37" i="35"/>
  <c r="DK36" i="35"/>
  <c r="DK35" i="35"/>
  <c r="DK34" i="35"/>
  <c r="DK33" i="35"/>
  <c r="DK32" i="35"/>
  <c r="DK31" i="35"/>
  <c r="DK30" i="35"/>
  <c r="DK29" i="35"/>
  <c r="DK28" i="35"/>
  <c r="DK27" i="35"/>
  <c r="DK26" i="35"/>
  <c r="DK25" i="35"/>
  <c r="DK24" i="35"/>
  <c r="DK23" i="35"/>
  <c r="DK22" i="35"/>
  <c r="DK21" i="35"/>
  <c r="DK20" i="35"/>
  <c r="DK19" i="35"/>
  <c r="DK18" i="35"/>
  <c r="DK17" i="35"/>
  <c r="DK16" i="35"/>
  <c r="DK15" i="35"/>
  <c r="DK14" i="35"/>
  <c r="DK13" i="35"/>
  <c r="DK12" i="35"/>
  <c r="DK11" i="35"/>
  <c r="DK10" i="35"/>
  <c r="DK9" i="35"/>
  <c r="DK8" i="35"/>
  <c r="DK7" i="35"/>
  <c r="DK6" i="35"/>
  <c r="DK5" i="35"/>
  <c r="DK4" i="35"/>
  <c r="DE46" i="35"/>
  <c r="DE45" i="35"/>
  <c r="DE44" i="35"/>
  <c r="DE43" i="35"/>
  <c r="DE42" i="35"/>
  <c r="DE41" i="35"/>
  <c r="DE40" i="35"/>
  <c r="DE39" i="35"/>
  <c r="DE38" i="35"/>
  <c r="DE37" i="35"/>
  <c r="DE36" i="35"/>
  <c r="DE35" i="35"/>
  <c r="DE34" i="35"/>
  <c r="DE33" i="35"/>
  <c r="DE32" i="35"/>
  <c r="DE31" i="35"/>
  <c r="DE30" i="35"/>
  <c r="DE29" i="35"/>
  <c r="DE28" i="35"/>
  <c r="DE27" i="35"/>
  <c r="DE26" i="35"/>
  <c r="DE25" i="35"/>
  <c r="DE24" i="35"/>
  <c r="DE23" i="35"/>
  <c r="DE22" i="35"/>
  <c r="DE21" i="35"/>
  <c r="DE20" i="35"/>
  <c r="DE19" i="35"/>
  <c r="DE18" i="35"/>
  <c r="DE17" i="35"/>
  <c r="DE16" i="35"/>
  <c r="DE15" i="35"/>
  <c r="DE14" i="35"/>
  <c r="DE13" i="35"/>
  <c r="DE12" i="35"/>
  <c r="DE11" i="35"/>
  <c r="DE10" i="35"/>
  <c r="DE9" i="35"/>
  <c r="DE8" i="35"/>
  <c r="DE7" i="35"/>
  <c r="DE6" i="35"/>
  <c r="DE5" i="35"/>
  <c r="DE4" i="35"/>
  <c r="CY45" i="35"/>
  <c r="CY44" i="35"/>
  <c r="CY43" i="35"/>
  <c r="CY42" i="35"/>
  <c r="CY41" i="35"/>
  <c r="CY40" i="35"/>
  <c r="CY39" i="35"/>
  <c r="CY38" i="35"/>
  <c r="CY37" i="35"/>
  <c r="CY36" i="35"/>
  <c r="CY35" i="35"/>
  <c r="CY34" i="35"/>
  <c r="CY33" i="35"/>
  <c r="CY32" i="35"/>
  <c r="CY31" i="35"/>
  <c r="CY30" i="35"/>
  <c r="CY29" i="35"/>
  <c r="CY28" i="35"/>
  <c r="CY27" i="35"/>
  <c r="CY26" i="35"/>
  <c r="CY25" i="35"/>
  <c r="CY24" i="35"/>
  <c r="CY23" i="35"/>
  <c r="CY22" i="35"/>
  <c r="CY21" i="35"/>
  <c r="CY20" i="35"/>
  <c r="CY19" i="35"/>
  <c r="CY18" i="35"/>
  <c r="CY17" i="35"/>
  <c r="CY16" i="35"/>
  <c r="CY15" i="35"/>
  <c r="CY14" i="35"/>
  <c r="CY13" i="35"/>
  <c r="CY12" i="35"/>
  <c r="CY11" i="35"/>
  <c r="CY10" i="35"/>
  <c r="CY9" i="35"/>
  <c r="CY8" i="35"/>
  <c r="CY7" i="35"/>
  <c r="CY6" i="35"/>
  <c r="CY5" i="35"/>
  <c r="CY4" i="35"/>
  <c r="CS46" i="35"/>
  <c r="CS45" i="35"/>
  <c r="CS44" i="35"/>
  <c r="CS43" i="35"/>
  <c r="CS42" i="35"/>
  <c r="CS41" i="35"/>
  <c r="CS40" i="35"/>
  <c r="CS39" i="35"/>
  <c r="CS38" i="35"/>
  <c r="CS37" i="35"/>
  <c r="CS36" i="35"/>
  <c r="CS35" i="35"/>
  <c r="CS34" i="35"/>
  <c r="CS33" i="35"/>
  <c r="CS32" i="35"/>
  <c r="CS31" i="35"/>
  <c r="CS30" i="35"/>
  <c r="CS29" i="35"/>
  <c r="CS28" i="35"/>
  <c r="CS27" i="35"/>
  <c r="CS26" i="35"/>
  <c r="CS25" i="35"/>
  <c r="CS24" i="35"/>
  <c r="CS23" i="35"/>
  <c r="CS22" i="35"/>
  <c r="CS21" i="35"/>
  <c r="CS20" i="35"/>
  <c r="CS19" i="35"/>
  <c r="CS18" i="35"/>
  <c r="CS17" i="35"/>
  <c r="CS16" i="35"/>
  <c r="CS15" i="35"/>
  <c r="CS14" i="35"/>
  <c r="CS13" i="35"/>
  <c r="CS12" i="35"/>
  <c r="CS11" i="35"/>
  <c r="CS10" i="35"/>
  <c r="CS9" i="35"/>
  <c r="CS8" i="35"/>
  <c r="CS7" i="35"/>
  <c r="CS6" i="35"/>
  <c r="CS5" i="35"/>
  <c r="CS4" i="35"/>
  <c r="CM46" i="35"/>
  <c r="CM45" i="35"/>
  <c r="CM44" i="35"/>
  <c r="CM43" i="35"/>
  <c r="CM42" i="35"/>
  <c r="CM41" i="35"/>
  <c r="CM40" i="35"/>
  <c r="CM39" i="35"/>
  <c r="CM38" i="35"/>
  <c r="CM37" i="35"/>
  <c r="CM36" i="35"/>
  <c r="CM35" i="35"/>
  <c r="CM34" i="35"/>
  <c r="CM33" i="35"/>
  <c r="CM32" i="35"/>
  <c r="CM31" i="35"/>
  <c r="CM30" i="35"/>
  <c r="CM29" i="35"/>
  <c r="CM28" i="35"/>
  <c r="CM27" i="35"/>
  <c r="CM26" i="35"/>
  <c r="CM25" i="35"/>
  <c r="CM24" i="35"/>
  <c r="CM23" i="35"/>
  <c r="CM22" i="35"/>
  <c r="CM21" i="35"/>
  <c r="CM20" i="35"/>
  <c r="CM19" i="35"/>
  <c r="CM18" i="35"/>
  <c r="CM17" i="35"/>
  <c r="CM16" i="35"/>
  <c r="CM15" i="35"/>
  <c r="CM14" i="35"/>
  <c r="CM13" i="35"/>
  <c r="CM12" i="35"/>
  <c r="CM11" i="35"/>
  <c r="CM10" i="35"/>
  <c r="CM9" i="35"/>
  <c r="CM8" i="35"/>
  <c r="CM7" i="35"/>
  <c r="CM6" i="35"/>
  <c r="CM5" i="35"/>
  <c r="CM4" i="35"/>
  <c r="CG46" i="35"/>
  <c r="CG45" i="35"/>
  <c r="CG44" i="35"/>
  <c r="CG43" i="35"/>
  <c r="CG42" i="35"/>
  <c r="CG41" i="35"/>
  <c r="CG40" i="35"/>
  <c r="CG39" i="35"/>
  <c r="CG38" i="35"/>
  <c r="CG37" i="35"/>
  <c r="CG36" i="35"/>
  <c r="CG35" i="35"/>
  <c r="CG34" i="35"/>
  <c r="CG33" i="35"/>
  <c r="CG32" i="35"/>
  <c r="CG31" i="35"/>
  <c r="CG30" i="35"/>
  <c r="CG29" i="35"/>
  <c r="CG28" i="35"/>
  <c r="CG27" i="35"/>
  <c r="CG26" i="35"/>
  <c r="CG25" i="35"/>
  <c r="CG24" i="35"/>
  <c r="CG23" i="35"/>
  <c r="CG22" i="35"/>
  <c r="CG21" i="35"/>
  <c r="CG20" i="35"/>
  <c r="CG19" i="35"/>
  <c r="CG18" i="35"/>
  <c r="CG17" i="35"/>
  <c r="CG16" i="35"/>
  <c r="CG15" i="35"/>
  <c r="CG14" i="35"/>
  <c r="CG13" i="35"/>
  <c r="CG12" i="35"/>
  <c r="CG11" i="35"/>
  <c r="CG10" i="35"/>
  <c r="CG9" i="35"/>
  <c r="CG8" i="35"/>
  <c r="CG7" i="35"/>
  <c r="CG6" i="35"/>
  <c r="CG5" i="35"/>
  <c r="CG4" i="35"/>
  <c r="CA46" i="35"/>
  <c r="CA45" i="35"/>
  <c r="CA44" i="35"/>
  <c r="CA43" i="35"/>
  <c r="CA42" i="35"/>
  <c r="CA41" i="35"/>
  <c r="CA40" i="35"/>
  <c r="CA39" i="35"/>
  <c r="CA38" i="35"/>
  <c r="CA37" i="35"/>
  <c r="CA36" i="35"/>
  <c r="CA35" i="35"/>
  <c r="CA34" i="35"/>
  <c r="CA33" i="35"/>
  <c r="CA32" i="35"/>
  <c r="CA31" i="35"/>
  <c r="CA30" i="35"/>
  <c r="CA29" i="35"/>
  <c r="CA28" i="35"/>
  <c r="CA27" i="35"/>
  <c r="CA26" i="35"/>
  <c r="CA25" i="35"/>
  <c r="CA24" i="35"/>
  <c r="CA23" i="35"/>
  <c r="CA22" i="35"/>
  <c r="CA21" i="35"/>
  <c r="CA20" i="35"/>
  <c r="CA19" i="35"/>
  <c r="CA18" i="35"/>
  <c r="CA17" i="35"/>
  <c r="CA16" i="35"/>
  <c r="CA15" i="35"/>
  <c r="CA14" i="35"/>
  <c r="CA13" i="35"/>
  <c r="CA12" i="35"/>
  <c r="CA11" i="35"/>
  <c r="CA10" i="35"/>
  <c r="CA9" i="35"/>
  <c r="CA8" i="35"/>
  <c r="CA7" i="35"/>
  <c r="CA6" i="35"/>
  <c r="CA5" i="35"/>
  <c r="CA4" i="35"/>
  <c r="BU46" i="35"/>
  <c r="BU45" i="35"/>
  <c r="BU44" i="35"/>
  <c r="BU43" i="35"/>
  <c r="BU42" i="35"/>
  <c r="BU41" i="35"/>
  <c r="BU40" i="35"/>
  <c r="BU39" i="35"/>
  <c r="BU38" i="35"/>
  <c r="BU37" i="35"/>
  <c r="BU36" i="35"/>
  <c r="BU35" i="35"/>
  <c r="BU34" i="35"/>
  <c r="BU33" i="35"/>
  <c r="BU32" i="35"/>
  <c r="BU31" i="35"/>
  <c r="BU30" i="35"/>
  <c r="BU29" i="35"/>
  <c r="BU28" i="35"/>
  <c r="BU27" i="35"/>
  <c r="BU26" i="35"/>
  <c r="BU25" i="35"/>
  <c r="BU24" i="35"/>
  <c r="BU23" i="35"/>
  <c r="BU22" i="35"/>
  <c r="BU21" i="35"/>
  <c r="BU20" i="35"/>
  <c r="BU19" i="35"/>
  <c r="BU18" i="35"/>
  <c r="BU17" i="35"/>
  <c r="BU16" i="35"/>
  <c r="BU15" i="35"/>
  <c r="BU14" i="35"/>
  <c r="BU13" i="35"/>
  <c r="BU12" i="35"/>
  <c r="BU11" i="35"/>
  <c r="BU10" i="35"/>
  <c r="BU9" i="35"/>
  <c r="BU8" i="35"/>
  <c r="BU7" i="35"/>
  <c r="BU6" i="35"/>
  <c r="BU5" i="35"/>
  <c r="BU4" i="35"/>
  <c r="BO46" i="35"/>
  <c r="BO45" i="35"/>
  <c r="BO44" i="35"/>
  <c r="BO43" i="35"/>
  <c r="BO42" i="35"/>
  <c r="BO41" i="35"/>
  <c r="BO40" i="35"/>
  <c r="BO39" i="35"/>
  <c r="BO38" i="35"/>
  <c r="BO37" i="35"/>
  <c r="BO36" i="35"/>
  <c r="BO35" i="35"/>
  <c r="BO34" i="35"/>
  <c r="BO33" i="35"/>
  <c r="BO32" i="35"/>
  <c r="BO31" i="35"/>
  <c r="BO30" i="35"/>
  <c r="BO29" i="35"/>
  <c r="BO28" i="35"/>
  <c r="BO27" i="35"/>
  <c r="BO26" i="35"/>
  <c r="BO25" i="35"/>
  <c r="BO24" i="35"/>
  <c r="BO23" i="35"/>
  <c r="BO22" i="35"/>
  <c r="BO21" i="35"/>
  <c r="BO20" i="35"/>
  <c r="BO19" i="35"/>
  <c r="BO18" i="35"/>
  <c r="BO17" i="35"/>
  <c r="BO16" i="35"/>
  <c r="BO15" i="35"/>
  <c r="BO14" i="35"/>
  <c r="BO13" i="35"/>
  <c r="BO12" i="35"/>
  <c r="BO11" i="35"/>
  <c r="BO10" i="35"/>
  <c r="BO9" i="35"/>
  <c r="BO8" i="35"/>
  <c r="BO7" i="35"/>
  <c r="BO6" i="35"/>
  <c r="BO5" i="35"/>
  <c r="BO4" i="35"/>
  <c r="BI46" i="35"/>
  <c r="BI45" i="35"/>
  <c r="BI44" i="35"/>
  <c r="BI43" i="35"/>
  <c r="BI42" i="35"/>
  <c r="BI41" i="35"/>
  <c r="BI40" i="35"/>
  <c r="BI39" i="35"/>
  <c r="BI38" i="35"/>
  <c r="BI37" i="35"/>
  <c r="BI36" i="35"/>
  <c r="BI35" i="35"/>
  <c r="BI34" i="35"/>
  <c r="BI33" i="35"/>
  <c r="BI32" i="35"/>
  <c r="BI31" i="35"/>
  <c r="BI30" i="35"/>
  <c r="BI29" i="35"/>
  <c r="BI28" i="35"/>
  <c r="BI27" i="35"/>
  <c r="BI26" i="35"/>
  <c r="BI25" i="35"/>
  <c r="BI24" i="35"/>
  <c r="BI23" i="35"/>
  <c r="BI22" i="35"/>
  <c r="BI21" i="35"/>
  <c r="BI20" i="35"/>
  <c r="BI19" i="35"/>
  <c r="BI18" i="35"/>
  <c r="BI17" i="35"/>
  <c r="BI16" i="35"/>
  <c r="BI15" i="35"/>
  <c r="BI14" i="35"/>
  <c r="BI13" i="35"/>
  <c r="BI12" i="35"/>
  <c r="BI11" i="35"/>
  <c r="BI10" i="35"/>
  <c r="BI9" i="35"/>
  <c r="BI8" i="35"/>
  <c r="BI7" i="35"/>
  <c r="BI6" i="35"/>
  <c r="BI5" i="35"/>
  <c r="BI4" i="35"/>
  <c r="BC46" i="35"/>
  <c r="BC45" i="35"/>
  <c r="BC44" i="35"/>
  <c r="BC43" i="35"/>
  <c r="BC42" i="35"/>
  <c r="BC41" i="35"/>
  <c r="BC40" i="35"/>
  <c r="BC39" i="35"/>
  <c r="BC38" i="35"/>
  <c r="BC37" i="35"/>
  <c r="BC36" i="35"/>
  <c r="BC35" i="35"/>
  <c r="BC34" i="35"/>
  <c r="BC33" i="35"/>
  <c r="BC32" i="35"/>
  <c r="BC31" i="35"/>
  <c r="BC30" i="35"/>
  <c r="BC29" i="35"/>
  <c r="BC28" i="35"/>
  <c r="BC27" i="35"/>
  <c r="BC26" i="35"/>
  <c r="BC25" i="35"/>
  <c r="BC24" i="35"/>
  <c r="BC23" i="35"/>
  <c r="BC22" i="35"/>
  <c r="BC21" i="35"/>
  <c r="BC20" i="35"/>
  <c r="BC19" i="35"/>
  <c r="BC18" i="35"/>
  <c r="BC17" i="35"/>
  <c r="BC16" i="35"/>
  <c r="BC15" i="35"/>
  <c r="BC14" i="35"/>
  <c r="BC13" i="35"/>
  <c r="BC12" i="35"/>
  <c r="BC11" i="35"/>
  <c r="BC10" i="35"/>
  <c r="BC9" i="35"/>
  <c r="BC8" i="35"/>
  <c r="BC7" i="35"/>
  <c r="BC6" i="35"/>
  <c r="BC5" i="35"/>
  <c r="BC4" i="35"/>
  <c r="AW46" i="35"/>
  <c r="AW45" i="35"/>
  <c r="AW44" i="35"/>
  <c r="AW43" i="35"/>
  <c r="AW42" i="35"/>
  <c r="AW41" i="35"/>
  <c r="AW40" i="35"/>
  <c r="AW39" i="35"/>
  <c r="AW38" i="35"/>
  <c r="AW37" i="35"/>
  <c r="AW36" i="35"/>
  <c r="AW35" i="35"/>
  <c r="AW34" i="35"/>
  <c r="AW33" i="35"/>
  <c r="AW32" i="35"/>
  <c r="AW31" i="35"/>
  <c r="AW30" i="35"/>
  <c r="AW29" i="35"/>
  <c r="AW28" i="35"/>
  <c r="AW27" i="35"/>
  <c r="AW26" i="35"/>
  <c r="AW25" i="35"/>
  <c r="AW24" i="35"/>
  <c r="AW23" i="35"/>
  <c r="AW22" i="35"/>
  <c r="AW21" i="35"/>
  <c r="AW20" i="35"/>
  <c r="AW19" i="35"/>
  <c r="AW18" i="35"/>
  <c r="AW17" i="35"/>
  <c r="AW16" i="35"/>
  <c r="AW15" i="35"/>
  <c r="AW14" i="35"/>
  <c r="AW13" i="35"/>
  <c r="AW12" i="35"/>
  <c r="AW11" i="35"/>
  <c r="AW10" i="35"/>
  <c r="AW9" i="35"/>
  <c r="AW8" i="35"/>
  <c r="AW7" i="35"/>
  <c r="AW6" i="35"/>
  <c r="AW5" i="35"/>
  <c r="AW4" i="35"/>
  <c r="AQ46" i="35"/>
  <c r="AQ45" i="35"/>
  <c r="AQ44" i="35"/>
  <c r="AQ43" i="35"/>
  <c r="AQ42" i="35"/>
  <c r="AQ41" i="35"/>
  <c r="AQ40" i="35"/>
  <c r="AQ39" i="35"/>
  <c r="AQ38" i="35"/>
  <c r="AQ37" i="35"/>
  <c r="AQ36" i="35"/>
  <c r="AQ35" i="35"/>
  <c r="AQ34" i="35"/>
  <c r="AQ33" i="35"/>
  <c r="AQ32" i="35"/>
  <c r="AQ31" i="35"/>
  <c r="AQ30" i="35"/>
  <c r="AQ29" i="35"/>
  <c r="AQ28" i="35"/>
  <c r="AQ27" i="35"/>
  <c r="AQ26" i="35"/>
  <c r="AQ25" i="35"/>
  <c r="AQ24" i="35"/>
  <c r="AQ23" i="35"/>
  <c r="AQ22" i="35"/>
  <c r="AQ21" i="35"/>
  <c r="AQ20" i="35"/>
  <c r="AQ19" i="35"/>
  <c r="AQ18" i="35"/>
  <c r="AQ17" i="35"/>
  <c r="AQ16" i="35"/>
  <c r="AQ15" i="35"/>
  <c r="AQ14" i="35"/>
  <c r="AQ13" i="35"/>
  <c r="AQ12" i="35"/>
  <c r="AQ11" i="35"/>
  <c r="AQ10" i="35"/>
  <c r="AQ9" i="35"/>
  <c r="AQ8" i="35"/>
  <c r="AQ7" i="35"/>
  <c r="AQ6" i="35"/>
  <c r="AQ5" i="35"/>
  <c r="AQ4" i="35"/>
  <c r="AK46" i="35"/>
  <c r="AK45" i="35"/>
  <c r="AK44" i="35"/>
  <c r="AK43" i="35"/>
  <c r="AK42" i="35"/>
  <c r="AK41" i="35"/>
  <c r="AK40" i="35"/>
  <c r="AK39" i="35"/>
  <c r="AK38" i="35"/>
  <c r="AK37" i="35"/>
  <c r="AK36" i="35"/>
  <c r="AK35" i="35"/>
  <c r="AK34" i="35"/>
  <c r="AK33" i="35"/>
  <c r="AK32" i="35"/>
  <c r="AK31" i="35"/>
  <c r="AK30" i="35"/>
  <c r="AK29" i="35"/>
  <c r="AK28" i="35"/>
  <c r="AK27" i="35"/>
  <c r="AK26" i="35"/>
  <c r="AK25" i="35"/>
  <c r="AK24" i="35"/>
  <c r="AK23" i="35"/>
  <c r="AK22" i="35"/>
  <c r="AK21" i="35"/>
  <c r="AK20" i="35"/>
  <c r="AK19" i="35"/>
  <c r="AK18" i="35"/>
  <c r="AK17" i="35"/>
  <c r="AK16" i="35"/>
  <c r="AK15" i="35"/>
  <c r="AK14" i="35"/>
  <c r="AK13" i="35"/>
  <c r="AK12" i="35"/>
  <c r="AK11" i="35"/>
  <c r="AK10" i="35"/>
  <c r="AK9" i="35"/>
  <c r="AK8" i="35"/>
  <c r="AK7" i="35"/>
  <c r="AK6" i="35"/>
  <c r="AK5" i="35"/>
  <c r="AK4" i="35"/>
  <c r="AE46" i="35"/>
  <c r="AE45" i="35"/>
  <c r="AE44" i="35"/>
  <c r="AE43" i="35"/>
  <c r="AE42" i="35"/>
  <c r="AE41" i="35"/>
  <c r="AE40" i="35"/>
  <c r="AE39" i="35"/>
  <c r="AE38" i="35"/>
  <c r="AE37" i="35"/>
  <c r="AE36" i="35"/>
  <c r="AE35" i="35"/>
  <c r="AE34" i="35"/>
  <c r="AE33" i="35"/>
  <c r="AE32" i="35"/>
  <c r="AE31" i="35"/>
  <c r="AE30" i="35"/>
  <c r="AE29" i="35"/>
  <c r="AE28" i="35"/>
  <c r="AE27" i="35"/>
  <c r="AE26" i="35"/>
  <c r="AE25" i="35"/>
  <c r="AE24" i="35"/>
  <c r="AE23" i="35"/>
  <c r="AE22" i="35"/>
  <c r="AE21" i="35"/>
  <c r="AE20" i="35"/>
  <c r="AE19" i="35"/>
  <c r="AE18" i="35"/>
  <c r="AE17" i="35"/>
  <c r="AE16" i="35"/>
  <c r="AE15" i="35"/>
  <c r="AE14" i="35"/>
  <c r="AE13" i="35"/>
  <c r="AE12" i="35"/>
  <c r="AE11" i="35"/>
  <c r="AE10" i="35"/>
  <c r="AE9" i="35"/>
  <c r="AE8" i="35"/>
  <c r="AE7" i="35"/>
  <c r="AE6" i="35"/>
  <c r="AE5" i="35"/>
  <c r="AE4" i="35"/>
  <c r="Y46" i="35"/>
  <c r="Y45" i="35"/>
  <c r="Y44" i="35"/>
  <c r="Y43" i="35"/>
  <c r="Y42" i="35"/>
  <c r="Y41" i="35"/>
  <c r="Y40" i="35"/>
  <c r="Y39" i="35"/>
  <c r="Y38" i="35"/>
  <c r="Y37" i="35"/>
  <c r="Y36" i="35"/>
  <c r="Y35" i="35"/>
  <c r="Y34" i="35"/>
  <c r="Y33" i="35"/>
  <c r="Y32" i="35"/>
  <c r="Y31" i="35"/>
  <c r="Y30" i="35"/>
  <c r="Y29" i="35"/>
  <c r="Y28" i="35"/>
  <c r="Y27" i="35"/>
  <c r="Y26" i="35"/>
  <c r="Y25" i="35"/>
  <c r="Y24" i="35"/>
  <c r="Y23" i="35"/>
  <c r="Y22" i="35"/>
  <c r="Y21" i="35"/>
  <c r="Y20" i="35"/>
  <c r="Y19" i="35"/>
  <c r="Y18" i="35"/>
  <c r="Y17" i="35"/>
  <c r="Y16" i="35"/>
  <c r="Y15" i="35"/>
  <c r="Y14" i="35"/>
  <c r="Y13" i="35"/>
  <c r="Y12" i="35"/>
  <c r="Y11" i="35"/>
  <c r="Y10" i="35"/>
  <c r="Y9" i="35"/>
  <c r="Y8" i="35"/>
  <c r="Y7" i="35"/>
  <c r="Y6" i="35"/>
  <c r="Y5" i="35"/>
  <c r="Y4" i="35"/>
  <c r="S45" i="35"/>
  <c r="S44" i="35"/>
  <c r="S43" i="35"/>
  <c r="S42" i="35"/>
  <c r="S41" i="35"/>
  <c r="S40" i="35"/>
  <c r="S39" i="35"/>
  <c r="S38" i="35"/>
  <c r="S37" i="35"/>
  <c r="S36" i="35"/>
  <c r="S35" i="35"/>
  <c r="S34" i="35"/>
  <c r="S33" i="35"/>
  <c r="S32" i="35"/>
  <c r="S31" i="35"/>
  <c r="S30" i="35"/>
  <c r="S29" i="35"/>
  <c r="S28" i="35"/>
  <c r="S27" i="35"/>
  <c r="S26" i="35"/>
  <c r="S25" i="35"/>
  <c r="S24" i="35"/>
  <c r="S23" i="35"/>
  <c r="S22" i="35"/>
  <c r="S21" i="35"/>
  <c r="S20" i="35"/>
  <c r="S19" i="35"/>
  <c r="S18" i="35"/>
  <c r="S17" i="35"/>
  <c r="S16" i="35"/>
  <c r="S15" i="35"/>
  <c r="S14" i="35"/>
  <c r="S13" i="35"/>
  <c r="S12" i="35"/>
  <c r="S11" i="35"/>
  <c r="S10" i="35"/>
  <c r="S9" i="35"/>
  <c r="S8" i="35"/>
  <c r="S7" i="35"/>
  <c r="S6" i="35"/>
  <c r="S5" i="35"/>
  <c r="S4" i="35"/>
  <c r="M46" i="35"/>
  <c r="M45" i="35"/>
  <c r="M44" i="35"/>
  <c r="M43" i="35"/>
  <c r="M42" i="35"/>
  <c r="M41" i="35"/>
  <c r="M40" i="35"/>
  <c r="M39" i="35"/>
  <c r="M38" i="35"/>
  <c r="M37" i="35"/>
  <c r="M36" i="35"/>
  <c r="M35" i="35"/>
  <c r="M34" i="35"/>
  <c r="M33" i="35"/>
  <c r="M32" i="35"/>
  <c r="M31" i="35"/>
  <c r="M30" i="35"/>
  <c r="M29" i="35"/>
  <c r="M28" i="35"/>
  <c r="M27" i="35"/>
  <c r="M26" i="35"/>
  <c r="M25" i="35"/>
  <c r="M24" i="35"/>
  <c r="M23" i="35"/>
  <c r="M22" i="35"/>
  <c r="M21" i="35"/>
  <c r="M20" i="35"/>
  <c r="M19" i="35"/>
  <c r="M18" i="35"/>
  <c r="M17" i="35"/>
  <c r="M16" i="35"/>
  <c r="M15" i="35"/>
  <c r="M14" i="35"/>
  <c r="M13" i="35"/>
  <c r="M12" i="35"/>
  <c r="M11" i="35"/>
  <c r="M10" i="35"/>
  <c r="M9" i="35"/>
  <c r="M8" i="35"/>
  <c r="M7" i="35"/>
  <c r="M6" i="35"/>
  <c r="M5" i="35"/>
  <c r="G4" i="35" l="1"/>
  <c r="E46" i="35" l="1"/>
  <c r="BN6" i="17" l="1"/>
  <c r="BN7" i="17" s="1"/>
  <c r="BN8" i="17" s="1"/>
  <c r="BN9" i="17" s="1"/>
  <c r="BN10" i="17" s="1"/>
  <c r="BN11" i="17" s="1"/>
  <c r="BN12" i="17" s="1"/>
  <c r="BN13" i="17" s="1"/>
  <c r="BN14" i="17" s="1"/>
  <c r="BN15" i="17" s="1"/>
  <c r="BN16" i="17" s="1"/>
  <c r="BN17" i="17" s="1"/>
  <c r="BN18" i="17" s="1"/>
  <c r="BN19" i="17" s="1"/>
  <c r="BN20" i="17" s="1"/>
  <c r="BN21" i="17" s="1"/>
  <c r="BN22" i="17" s="1"/>
  <c r="BN23" i="17" s="1"/>
  <c r="BN24" i="17" s="1"/>
  <c r="BN25" i="17" s="1"/>
  <c r="BN26" i="17" s="1"/>
  <c r="BN27" i="17" s="1"/>
  <c r="BN28" i="17" s="1"/>
  <c r="BN29" i="17" s="1"/>
  <c r="BN30" i="17" s="1"/>
  <c r="BN31" i="17" s="1"/>
  <c r="BN32" i="17" s="1"/>
  <c r="BN33" i="17" s="1"/>
  <c r="BN34" i="17" s="1"/>
  <c r="BN35" i="17" s="1"/>
  <c r="BN36" i="17" s="1"/>
  <c r="BN37" i="17" s="1"/>
  <c r="BN38" i="17" s="1"/>
  <c r="BN39" i="17" s="1"/>
  <c r="BN40" i="17" s="1"/>
  <c r="BN41" i="17" s="1"/>
  <c r="BN42" i="17" s="1"/>
  <c r="BN43" i="17" s="1"/>
  <c r="BN44" i="17" s="1"/>
  <c r="BN45" i="17" s="1"/>
  <c r="BN46" i="17" s="1"/>
  <c r="BJ3" i="17"/>
  <c r="CA3" i="17"/>
  <c r="L45" i="39" l="1"/>
  <c r="BK46" i="17" s="1"/>
  <c r="K45" i="39"/>
  <c r="BJ46" i="17" s="1"/>
  <c r="J45" i="39"/>
  <c r="BI46" i="17" s="1"/>
  <c r="I45" i="39"/>
  <c r="BH46" i="17" s="1"/>
  <c r="BL46" i="17" s="1"/>
  <c r="L44" i="39"/>
  <c r="BK45" i="17" s="1"/>
  <c r="K44" i="39"/>
  <c r="BJ45" i="17" s="1"/>
  <c r="J44" i="39"/>
  <c r="BI45" i="17" s="1"/>
  <c r="I44" i="39"/>
  <c r="BH45" i="17" s="1"/>
  <c r="BL45" i="17" s="1"/>
  <c r="L43" i="39"/>
  <c r="BK44" i="17" s="1"/>
  <c r="K43" i="39"/>
  <c r="BJ44" i="17" s="1"/>
  <c r="J43" i="39"/>
  <c r="BI44" i="17" s="1"/>
  <c r="I43" i="39"/>
  <c r="BH44" i="17" s="1"/>
  <c r="BL44" i="17" s="1"/>
  <c r="L42" i="39"/>
  <c r="BK43" i="17" s="1"/>
  <c r="K42" i="39"/>
  <c r="BJ43" i="17" s="1"/>
  <c r="J42" i="39"/>
  <c r="BI43" i="17" s="1"/>
  <c r="I42" i="39"/>
  <c r="BH43" i="17" s="1"/>
  <c r="BL43" i="17" s="1"/>
  <c r="L41" i="39"/>
  <c r="BK42" i="17" s="1"/>
  <c r="K41" i="39"/>
  <c r="BJ42" i="17" s="1"/>
  <c r="J41" i="39"/>
  <c r="BI42" i="17" s="1"/>
  <c r="I41" i="39"/>
  <c r="BH42" i="17" s="1"/>
  <c r="BL42" i="17" s="1"/>
  <c r="L40" i="39"/>
  <c r="BK41" i="17" s="1"/>
  <c r="K40" i="39"/>
  <c r="BJ41" i="17" s="1"/>
  <c r="J40" i="39"/>
  <c r="BI41" i="17" s="1"/>
  <c r="I40" i="39"/>
  <c r="BH41" i="17" s="1"/>
  <c r="BL41" i="17" s="1"/>
  <c r="L39" i="39"/>
  <c r="BK40" i="17" s="1"/>
  <c r="K39" i="39"/>
  <c r="BJ40" i="17" s="1"/>
  <c r="J39" i="39"/>
  <c r="BI40" i="17" s="1"/>
  <c r="I39" i="39"/>
  <c r="BH40" i="17" s="1"/>
  <c r="BL40" i="17" s="1"/>
  <c r="L38" i="39"/>
  <c r="BK39" i="17" s="1"/>
  <c r="K38" i="39"/>
  <c r="BJ39" i="17" s="1"/>
  <c r="J38" i="39"/>
  <c r="BI39" i="17" s="1"/>
  <c r="I38" i="39"/>
  <c r="BH39" i="17" s="1"/>
  <c r="BL39" i="17" s="1"/>
  <c r="L37" i="39"/>
  <c r="BK38" i="17" s="1"/>
  <c r="K37" i="39"/>
  <c r="BJ38" i="17" s="1"/>
  <c r="J37" i="39"/>
  <c r="BI38" i="17" s="1"/>
  <c r="I37" i="39"/>
  <c r="BH38" i="17" s="1"/>
  <c r="BL38" i="17" s="1"/>
  <c r="L36" i="39"/>
  <c r="BK37" i="17" s="1"/>
  <c r="K36" i="39"/>
  <c r="BJ37" i="17" s="1"/>
  <c r="J36" i="39"/>
  <c r="BI37" i="17" s="1"/>
  <c r="I36" i="39"/>
  <c r="BH37" i="17" s="1"/>
  <c r="BL37" i="17" s="1"/>
  <c r="L35" i="39"/>
  <c r="BK36" i="17" s="1"/>
  <c r="K35" i="39"/>
  <c r="BJ36" i="17" s="1"/>
  <c r="J35" i="39"/>
  <c r="BI36" i="17" s="1"/>
  <c r="I35" i="39"/>
  <c r="BH36" i="17" s="1"/>
  <c r="BL36" i="17" s="1"/>
  <c r="L34" i="39"/>
  <c r="BK35" i="17" s="1"/>
  <c r="K34" i="39"/>
  <c r="BJ35" i="17" s="1"/>
  <c r="J34" i="39"/>
  <c r="BI35" i="17" s="1"/>
  <c r="I34" i="39"/>
  <c r="BH35" i="17" s="1"/>
  <c r="BL35" i="17" s="1"/>
  <c r="L33" i="39"/>
  <c r="BK34" i="17" s="1"/>
  <c r="K33" i="39"/>
  <c r="BJ34" i="17" s="1"/>
  <c r="J33" i="39"/>
  <c r="BI34" i="17" s="1"/>
  <c r="I33" i="39"/>
  <c r="BH34" i="17" s="1"/>
  <c r="BL34" i="17" s="1"/>
  <c r="L32" i="39"/>
  <c r="BK33" i="17" s="1"/>
  <c r="K32" i="39"/>
  <c r="BJ33" i="17" s="1"/>
  <c r="J32" i="39"/>
  <c r="BI33" i="17" s="1"/>
  <c r="I32" i="39"/>
  <c r="BH33" i="17" s="1"/>
  <c r="BL33" i="17" s="1"/>
  <c r="L31" i="39"/>
  <c r="BK32" i="17" s="1"/>
  <c r="K31" i="39"/>
  <c r="BJ32" i="17" s="1"/>
  <c r="J31" i="39"/>
  <c r="BI32" i="17" s="1"/>
  <c r="I31" i="39"/>
  <c r="BH32" i="17" s="1"/>
  <c r="BL32" i="17" s="1"/>
  <c r="L30" i="39"/>
  <c r="BK31" i="17" s="1"/>
  <c r="K30" i="39"/>
  <c r="BJ31" i="17" s="1"/>
  <c r="J30" i="39"/>
  <c r="BI31" i="17" s="1"/>
  <c r="I30" i="39"/>
  <c r="BH31" i="17" s="1"/>
  <c r="BL31" i="17" s="1"/>
  <c r="L29" i="39"/>
  <c r="BK30" i="17" s="1"/>
  <c r="K29" i="39"/>
  <c r="BJ30" i="17" s="1"/>
  <c r="J29" i="39"/>
  <c r="BI30" i="17" s="1"/>
  <c r="I29" i="39"/>
  <c r="BH30" i="17" s="1"/>
  <c r="BL30" i="17" s="1"/>
  <c r="L28" i="39"/>
  <c r="BK29" i="17" s="1"/>
  <c r="K28" i="39"/>
  <c r="BJ29" i="17" s="1"/>
  <c r="J28" i="39"/>
  <c r="BI29" i="17" s="1"/>
  <c r="I28" i="39"/>
  <c r="BH29" i="17" s="1"/>
  <c r="BL29" i="17" s="1"/>
  <c r="L27" i="39"/>
  <c r="BK28" i="17" s="1"/>
  <c r="K27" i="39"/>
  <c r="BJ28" i="17" s="1"/>
  <c r="J27" i="39"/>
  <c r="BI28" i="17" s="1"/>
  <c r="I27" i="39"/>
  <c r="BH28" i="17" s="1"/>
  <c r="BL28" i="17" s="1"/>
  <c r="L26" i="39"/>
  <c r="BK27" i="17" s="1"/>
  <c r="K26" i="39"/>
  <c r="BJ27" i="17" s="1"/>
  <c r="J26" i="39"/>
  <c r="BI27" i="17" s="1"/>
  <c r="I26" i="39"/>
  <c r="BH27" i="17" s="1"/>
  <c r="BL27" i="17" s="1"/>
  <c r="L25" i="39"/>
  <c r="BK26" i="17" s="1"/>
  <c r="K25" i="39"/>
  <c r="BJ26" i="17" s="1"/>
  <c r="J25" i="39"/>
  <c r="BI26" i="17" s="1"/>
  <c r="I25" i="39"/>
  <c r="BH26" i="17" s="1"/>
  <c r="BL26" i="17" s="1"/>
  <c r="L24" i="39"/>
  <c r="BK25" i="17" s="1"/>
  <c r="K24" i="39"/>
  <c r="BJ25" i="17" s="1"/>
  <c r="J24" i="39"/>
  <c r="BI25" i="17" s="1"/>
  <c r="I24" i="39"/>
  <c r="BH25" i="17" s="1"/>
  <c r="BL25" i="17" s="1"/>
  <c r="L23" i="39"/>
  <c r="BK24" i="17" s="1"/>
  <c r="K23" i="39"/>
  <c r="BJ24" i="17" s="1"/>
  <c r="J23" i="39"/>
  <c r="BI24" i="17" s="1"/>
  <c r="I23" i="39"/>
  <c r="BH24" i="17" s="1"/>
  <c r="BL24" i="17" s="1"/>
  <c r="L22" i="39"/>
  <c r="BK23" i="17" s="1"/>
  <c r="K22" i="39"/>
  <c r="BJ23" i="17" s="1"/>
  <c r="J22" i="39"/>
  <c r="BI23" i="17" s="1"/>
  <c r="I22" i="39"/>
  <c r="BH23" i="17" s="1"/>
  <c r="BL23" i="17" s="1"/>
  <c r="L21" i="39"/>
  <c r="BK22" i="17" s="1"/>
  <c r="K21" i="39"/>
  <c r="BJ22" i="17" s="1"/>
  <c r="J21" i="39"/>
  <c r="BI22" i="17" s="1"/>
  <c r="I21" i="39"/>
  <c r="BH22" i="17" s="1"/>
  <c r="BL22" i="17" s="1"/>
  <c r="L20" i="39"/>
  <c r="BK21" i="17" s="1"/>
  <c r="K20" i="39"/>
  <c r="BJ21" i="17" s="1"/>
  <c r="J20" i="39"/>
  <c r="BI21" i="17" s="1"/>
  <c r="I20" i="39"/>
  <c r="BH21" i="17" s="1"/>
  <c r="BL21" i="17" s="1"/>
  <c r="L19" i="39"/>
  <c r="BK20" i="17" s="1"/>
  <c r="K19" i="39"/>
  <c r="BJ20" i="17" s="1"/>
  <c r="J19" i="39"/>
  <c r="BI20" i="17" s="1"/>
  <c r="I19" i="39"/>
  <c r="BH20" i="17" s="1"/>
  <c r="BL20" i="17" s="1"/>
  <c r="L18" i="39"/>
  <c r="BK19" i="17" s="1"/>
  <c r="K18" i="39"/>
  <c r="BJ19" i="17" s="1"/>
  <c r="J18" i="39"/>
  <c r="BI19" i="17" s="1"/>
  <c r="I18" i="39"/>
  <c r="BH19" i="17" s="1"/>
  <c r="BL19" i="17" s="1"/>
  <c r="L17" i="39"/>
  <c r="BK18" i="17" s="1"/>
  <c r="K17" i="39"/>
  <c r="BJ18" i="17" s="1"/>
  <c r="J17" i="39"/>
  <c r="BI18" i="17" s="1"/>
  <c r="I17" i="39"/>
  <c r="BH18" i="17" s="1"/>
  <c r="BL18" i="17" s="1"/>
  <c r="L16" i="39"/>
  <c r="BK17" i="17" s="1"/>
  <c r="K16" i="39"/>
  <c r="BJ17" i="17" s="1"/>
  <c r="J16" i="39"/>
  <c r="BI17" i="17" s="1"/>
  <c r="I16" i="39"/>
  <c r="BH17" i="17" s="1"/>
  <c r="BL17" i="17" s="1"/>
  <c r="L15" i="39"/>
  <c r="BK16" i="17" s="1"/>
  <c r="K15" i="39"/>
  <c r="BJ16" i="17" s="1"/>
  <c r="J15" i="39"/>
  <c r="BI16" i="17" s="1"/>
  <c r="I15" i="39"/>
  <c r="BH16" i="17" s="1"/>
  <c r="BL16" i="17" s="1"/>
  <c r="L14" i="39"/>
  <c r="BK15" i="17" s="1"/>
  <c r="K14" i="39"/>
  <c r="BJ15" i="17" s="1"/>
  <c r="J14" i="39"/>
  <c r="BI15" i="17" s="1"/>
  <c r="I14" i="39"/>
  <c r="BH15" i="17" s="1"/>
  <c r="BL15" i="17" s="1"/>
  <c r="L13" i="39"/>
  <c r="BK14" i="17" s="1"/>
  <c r="K13" i="39"/>
  <c r="BJ14" i="17" s="1"/>
  <c r="J13" i="39"/>
  <c r="BI14" i="17" s="1"/>
  <c r="I13" i="39"/>
  <c r="BH14" i="17" s="1"/>
  <c r="BL14" i="17" s="1"/>
  <c r="L12" i="39"/>
  <c r="BK13" i="17" s="1"/>
  <c r="K12" i="39"/>
  <c r="BJ13" i="17" s="1"/>
  <c r="J12" i="39"/>
  <c r="BI13" i="17" s="1"/>
  <c r="I12" i="39"/>
  <c r="BH13" i="17" s="1"/>
  <c r="BL13" i="17" s="1"/>
  <c r="L11" i="39"/>
  <c r="BK12" i="17" s="1"/>
  <c r="K11" i="39"/>
  <c r="BJ12" i="17" s="1"/>
  <c r="J11" i="39"/>
  <c r="BI12" i="17" s="1"/>
  <c r="I11" i="39"/>
  <c r="BH12" i="17" s="1"/>
  <c r="BL12" i="17" s="1"/>
  <c r="L10" i="39"/>
  <c r="BK11" i="17" s="1"/>
  <c r="K10" i="39"/>
  <c r="BJ11" i="17" s="1"/>
  <c r="J10" i="39"/>
  <c r="BI11" i="17" s="1"/>
  <c r="I10" i="39"/>
  <c r="BH11" i="17" s="1"/>
  <c r="BL11" i="17" s="1"/>
  <c r="L9" i="39"/>
  <c r="BK10" i="17" s="1"/>
  <c r="K9" i="39"/>
  <c r="BJ10" i="17" s="1"/>
  <c r="J9" i="39"/>
  <c r="BI10" i="17" s="1"/>
  <c r="I9" i="39"/>
  <c r="BH10" i="17" s="1"/>
  <c r="BL10" i="17" s="1"/>
  <c r="L8" i="39"/>
  <c r="BK9" i="17" s="1"/>
  <c r="K8" i="39"/>
  <c r="BJ9" i="17" s="1"/>
  <c r="J8" i="39"/>
  <c r="BI9" i="17" s="1"/>
  <c r="I8" i="39"/>
  <c r="BH9" i="17" s="1"/>
  <c r="BL9" i="17" s="1"/>
  <c r="L7" i="39"/>
  <c r="BK8" i="17" s="1"/>
  <c r="K7" i="39"/>
  <c r="BJ8" i="17" s="1"/>
  <c r="J7" i="39"/>
  <c r="BI8" i="17" s="1"/>
  <c r="I7" i="39"/>
  <c r="BH8" i="17" s="1"/>
  <c r="BL8" i="17" s="1"/>
  <c r="L6" i="39"/>
  <c r="BK7" i="17" s="1"/>
  <c r="K6" i="39"/>
  <c r="BJ7" i="17" s="1"/>
  <c r="J6" i="39"/>
  <c r="BI7" i="17" s="1"/>
  <c r="I6" i="39"/>
  <c r="BH7" i="17" s="1"/>
  <c r="BL7" i="17" s="1"/>
  <c r="L5" i="39"/>
  <c r="BK6" i="17" s="1"/>
  <c r="K5" i="39"/>
  <c r="BJ6" i="17" s="1"/>
  <c r="J5" i="39"/>
  <c r="BI6" i="17" s="1"/>
  <c r="I5" i="39"/>
  <c r="BH6" i="17" s="1"/>
  <c r="BL6" i="17" s="1"/>
  <c r="L4" i="39"/>
  <c r="BK5" i="17" s="1"/>
  <c r="K4" i="39"/>
  <c r="BJ5" i="17" s="1"/>
  <c r="J4" i="39"/>
  <c r="BI5" i="17" s="1"/>
  <c r="I4" i="39"/>
  <c r="BH5" i="17" s="1"/>
  <c r="BL5" i="17" s="1"/>
  <c r="BF19" i="17" l="1"/>
  <c r="BF44" i="17"/>
  <c r="BF43" i="17"/>
  <c r="BF31" i="17"/>
  <c r="BF27" i="17"/>
  <c r="BF35" i="17"/>
  <c r="BF15" i="17"/>
  <c r="BF5" i="17"/>
  <c r="BF40" i="17"/>
  <c r="BF36" i="17"/>
  <c r="BF32" i="17"/>
  <c r="BF28" i="17"/>
  <c r="BF20" i="17"/>
  <c r="BF25" i="17"/>
  <c r="BF18" i="17"/>
  <c r="BF39" i="17"/>
  <c r="BF11" i="17"/>
  <c r="BF46" i="17"/>
  <c r="BF41" i="17"/>
  <c r="BF17" i="17"/>
  <c r="BF9" i="17"/>
  <c r="BF16" i="17"/>
  <c r="BF8" i="17"/>
  <c r="BF38" i="17"/>
  <c r="BF23" i="17"/>
  <c r="BF24" i="17"/>
  <c r="BF7" i="17"/>
  <c r="BF6" i="17"/>
  <c r="BF45" i="17"/>
  <c r="BF26" i="17"/>
  <c r="BF22" i="17"/>
  <c r="BF14" i="17"/>
  <c r="BF10" i="17"/>
  <c r="BF29" i="17"/>
  <c r="BF30" i="17"/>
  <c r="BF21" i="17"/>
  <c r="BF13" i="17"/>
  <c r="BF34" i="17"/>
  <c r="BF42" i="17"/>
  <c r="BF37" i="17"/>
  <c r="BF12" i="17"/>
  <c r="BF33" i="17"/>
  <c r="H46" i="39"/>
  <c r="BW47" i="17" s="1"/>
  <c r="J51" i="40" s="1"/>
  <c r="G46" i="39"/>
  <c r="BU47" i="17" s="1"/>
  <c r="H51" i="40" s="1"/>
  <c r="F46" i="39"/>
  <c r="BS47" i="17" s="1"/>
  <c r="F51" i="40" s="1"/>
  <c r="E46" i="39"/>
  <c r="BQ47" i="17" s="1"/>
  <c r="D51" i="40" s="1"/>
  <c r="BV5" i="17" l="1"/>
  <c r="BV20" i="17"/>
  <c r="I24" i="40" s="1"/>
  <c r="BR18" i="17"/>
  <c r="E22" i="40" s="1"/>
  <c r="BV46" i="17"/>
  <c r="I50" i="40" s="1"/>
  <c r="BR46" i="17"/>
  <c r="E50" i="40" s="1"/>
  <c r="BV45" i="17"/>
  <c r="I49" i="40" s="1"/>
  <c r="BR45" i="17"/>
  <c r="E49" i="40" s="1"/>
  <c r="BV44" i="17"/>
  <c r="I48" i="40" s="1"/>
  <c r="BR44" i="17"/>
  <c r="E48" i="40" s="1"/>
  <c r="BV43" i="17"/>
  <c r="I47" i="40" s="1"/>
  <c r="BR43" i="17"/>
  <c r="E47" i="40" s="1"/>
  <c r="BV42" i="17"/>
  <c r="I46" i="40" s="1"/>
  <c r="BR42" i="17"/>
  <c r="E46" i="40" s="1"/>
  <c r="BV41" i="17"/>
  <c r="I45" i="40" s="1"/>
  <c r="BR41" i="17"/>
  <c r="E45" i="40" s="1"/>
  <c r="BV40" i="17"/>
  <c r="I44" i="40" s="1"/>
  <c r="BR40" i="17"/>
  <c r="E44" i="40" s="1"/>
  <c r="BV39" i="17"/>
  <c r="I43" i="40" s="1"/>
  <c r="BR39" i="17"/>
  <c r="E43" i="40" s="1"/>
  <c r="BV38" i="17"/>
  <c r="I42" i="40" s="1"/>
  <c r="BR38" i="17"/>
  <c r="E42" i="40" s="1"/>
  <c r="BV37" i="17"/>
  <c r="I41" i="40" s="1"/>
  <c r="BR37" i="17"/>
  <c r="E41" i="40" s="1"/>
  <c r="BV36" i="17"/>
  <c r="I40" i="40" s="1"/>
  <c r="BR36" i="17"/>
  <c r="E40" i="40" s="1"/>
  <c r="BV35" i="17"/>
  <c r="I39" i="40" s="1"/>
  <c r="BR35" i="17"/>
  <c r="E39" i="40" s="1"/>
  <c r="BV34" i="17"/>
  <c r="I38" i="40" s="1"/>
  <c r="BR34" i="17"/>
  <c r="E38" i="40" s="1"/>
  <c r="BV33" i="17"/>
  <c r="I37" i="40" s="1"/>
  <c r="BR33" i="17"/>
  <c r="E37" i="40" s="1"/>
  <c r="BV32" i="17"/>
  <c r="I36" i="40" s="1"/>
  <c r="BR32" i="17"/>
  <c r="E36" i="40" s="1"/>
  <c r="BV31" i="17"/>
  <c r="I35" i="40" s="1"/>
  <c r="BR31" i="17"/>
  <c r="E35" i="40" s="1"/>
  <c r="BV30" i="17"/>
  <c r="I34" i="40" s="1"/>
  <c r="BR30" i="17"/>
  <c r="E34" i="40" s="1"/>
  <c r="BV29" i="17"/>
  <c r="I33" i="40" s="1"/>
  <c r="BR29" i="17"/>
  <c r="E33" i="40" s="1"/>
  <c r="BV28" i="17"/>
  <c r="I32" i="40" s="1"/>
  <c r="BR28" i="17"/>
  <c r="E32" i="40" s="1"/>
  <c r="BV27" i="17"/>
  <c r="I31" i="40" s="1"/>
  <c r="BR27" i="17"/>
  <c r="E31" i="40" s="1"/>
  <c r="BV26" i="17"/>
  <c r="I30" i="40" s="1"/>
  <c r="BR26" i="17"/>
  <c r="E30" i="40" s="1"/>
  <c r="BV25" i="17"/>
  <c r="I29" i="40" s="1"/>
  <c r="BR25" i="17"/>
  <c r="E29" i="40" s="1"/>
  <c r="BV24" i="17"/>
  <c r="I28" i="40" s="1"/>
  <c r="BR24" i="17"/>
  <c r="E28" i="40" s="1"/>
  <c r="BV23" i="17"/>
  <c r="I27" i="40" s="1"/>
  <c r="BR23" i="17"/>
  <c r="E27" i="40" s="1"/>
  <c r="BV22" i="17"/>
  <c r="I26" i="40" s="1"/>
  <c r="BR22" i="17"/>
  <c r="E26" i="40" s="1"/>
  <c r="BV21" i="17"/>
  <c r="I25" i="40" s="1"/>
  <c r="BR21" i="17"/>
  <c r="E25" i="40" s="1"/>
  <c r="BR20" i="17"/>
  <c r="E24" i="40" s="1"/>
  <c r="BV19" i="17"/>
  <c r="I23" i="40" s="1"/>
  <c r="BR19" i="17"/>
  <c r="E23" i="40" s="1"/>
  <c r="BV18" i="17"/>
  <c r="I22" i="40" s="1"/>
  <c r="BV17" i="17"/>
  <c r="I21" i="40" s="1"/>
  <c r="BP17" i="17"/>
  <c r="BR16" i="17"/>
  <c r="E20" i="40" s="1"/>
  <c r="BP15" i="17"/>
  <c r="BR14" i="17"/>
  <c r="E18" i="40" s="1"/>
  <c r="BP13" i="17"/>
  <c r="BR12" i="17"/>
  <c r="E16" i="40" s="1"/>
  <c r="BP11" i="17"/>
  <c r="BR10" i="17"/>
  <c r="E14" i="40" s="1"/>
  <c r="BP9" i="17"/>
  <c r="BR8" i="17"/>
  <c r="E12" i="40" s="1"/>
  <c r="BP7" i="17"/>
  <c r="BR6" i="17"/>
  <c r="E10" i="40" s="1"/>
  <c r="BV10" i="17"/>
  <c r="I14" i="40" s="1"/>
  <c r="BT9" i="17"/>
  <c r="G13" i="40" s="1"/>
  <c r="BV6" i="17"/>
  <c r="I10" i="40" s="1"/>
  <c r="BP16" i="17"/>
  <c r="BP14" i="17"/>
  <c r="BP12" i="17"/>
  <c r="BR9" i="17"/>
  <c r="E13" i="40" s="1"/>
  <c r="BP8" i="17"/>
  <c r="BP46" i="17"/>
  <c r="BP44" i="17"/>
  <c r="BP42" i="17"/>
  <c r="BP40" i="17"/>
  <c r="BP39" i="17"/>
  <c r="BP37" i="17"/>
  <c r="BP35" i="17"/>
  <c r="BP33" i="17"/>
  <c r="BP31" i="17"/>
  <c r="BP29" i="17"/>
  <c r="BP27" i="17"/>
  <c r="BP25" i="17"/>
  <c r="BP23" i="17"/>
  <c r="BP21" i="17"/>
  <c r="BP18" i="17"/>
  <c r="BT16" i="17"/>
  <c r="G20" i="40" s="1"/>
  <c r="BT14" i="17"/>
  <c r="G18" i="40" s="1"/>
  <c r="BT12" i="17"/>
  <c r="G16" i="40" s="1"/>
  <c r="BV9" i="17"/>
  <c r="I13" i="40" s="1"/>
  <c r="BT8" i="17"/>
  <c r="G12" i="40" s="1"/>
  <c r="BT6" i="17"/>
  <c r="G10" i="40" s="1"/>
  <c r="BT46" i="17"/>
  <c r="G50" i="40" s="1"/>
  <c r="BT45" i="17"/>
  <c r="G49" i="40" s="1"/>
  <c r="BT44" i="17"/>
  <c r="G48" i="40" s="1"/>
  <c r="BT43" i="17"/>
  <c r="G47" i="40" s="1"/>
  <c r="BT42" i="17"/>
  <c r="G46" i="40" s="1"/>
  <c r="BT41" i="17"/>
  <c r="G45" i="40" s="1"/>
  <c r="BT40" i="17"/>
  <c r="G44" i="40" s="1"/>
  <c r="BT39" i="17"/>
  <c r="G43" i="40" s="1"/>
  <c r="BT38" i="17"/>
  <c r="G42" i="40" s="1"/>
  <c r="BT37" i="17"/>
  <c r="G41" i="40" s="1"/>
  <c r="BT36" i="17"/>
  <c r="G40" i="40" s="1"/>
  <c r="BT35" i="17"/>
  <c r="G39" i="40" s="1"/>
  <c r="BT34" i="17"/>
  <c r="G38" i="40" s="1"/>
  <c r="BT33" i="17"/>
  <c r="G37" i="40" s="1"/>
  <c r="BT32" i="17"/>
  <c r="G36" i="40" s="1"/>
  <c r="BT31" i="17"/>
  <c r="G35" i="40" s="1"/>
  <c r="BT30" i="17"/>
  <c r="G34" i="40" s="1"/>
  <c r="BT29" i="17"/>
  <c r="G33" i="40" s="1"/>
  <c r="BT28" i="17"/>
  <c r="G32" i="40" s="1"/>
  <c r="BT27" i="17"/>
  <c r="G31" i="40" s="1"/>
  <c r="BT26" i="17"/>
  <c r="G30" i="40" s="1"/>
  <c r="BT25" i="17"/>
  <c r="G29" i="40" s="1"/>
  <c r="BT24" i="17"/>
  <c r="G28" i="40" s="1"/>
  <c r="BT23" i="17"/>
  <c r="G27" i="40" s="1"/>
  <c r="BT22" i="17"/>
  <c r="G26" i="40" s="1"/>
  <c r="BT21" i="17"/>
  <c r="G25" i="40" s="1"/>
  <c r="BT20" i="17"/>
  <c r="G24" i="40" s="1"/>
  <c r="BT19" i="17"/>
  <c r="G23" i="40" s="1"/>
  <c r="BT18" i="17"/>
  <c r="G22" i="40" s="1"/>
  <c r="BT17" i="17"/>
  <c r="G21" i="40" s="1"/>
  <c r="BV16" i="17"/>
  <c r="I20" i="40" s="1"/>
  <c r="BT15" i="17"/>
  <c r="G19" i="40" s="1"/>
  <c r="BV14" i="17"/>
  <c r="I18" i="40" s="1"/>
  <c r="BT13" i="17"/>
  <c r="G17" i="40" s="1"/>
  <c r="BV12" i="17"/>
  <c r="I16" i="40" s="1"/>
  <c r="BT11" i="17"/>
  <c r="G15" i="40" s="1"/>
  <c r="BV8" i="17"/>
  <c r="I12" i="40" s="1"/>
  <c r="BT7" i="17"/>
  <c r="G11" i="40" s="1"/>
  <c r="BR17" i="17"/>
  <c r="E21" i="40" s="1"/>
  <c r="BR15" i="17"/>
  <c r="E19" i="40" s="1"/>
  <c r="BR13" i="17"/>
  <c r="E17" i="40" s="1"/>
  <c r="BR11" i="17"/>
  <c r="E15" i="40" s="1"/>
  <c r="BP10" i="17"/>
  <c r="BR7" i="17"/>
  <c r="E11" i="40" s="1"/>
  <c r="BP6" i="17"/>
  <c r="BP45" i="17"/>
  <c r="BP43" i="17"/>
  <c r="BP41" i="17"/>
  <c r="BP38" i="17"/>
  <c r="BP36" i="17"/>
  <c r="BP34" i="17"/>
  <c r="BP32" i="17"/>
  <c r="BP30" i="17"/>
  <c r="BP28" i="17"/>
  <c r="BP26" i="17"/>
  <c r="BP24" i="17"/>
  <c r="BP22" i="17"/>
  <c r="BP20" i="17"/>
  <c r="BP19" i="17"/>
  <c r="BV15" i="17"/>
  <c r="I19" i="40" s="1"/>
  <c r="BV13" i="17"/>
  <c r="I17" i="40" s="1"/>
  <c r="BV11" i="17"/>
  <c r="I15" i="40" s="1"/>
  <c r="BT10" i="17"/>
  <c r="G14" i="40" s="1"/>
  <c r="BV7" i="17"/>
  <c r="I11" i="40" s="1"/>
  <c r="BT5" i="17"/>
  <c r="BP5" i="17"/>
  <c r="BR5" i="17"/>
  <c r="BO5" i="17"/>
  <c r="BW5" i="17" s="1"/>
  <c r="J9" i="40" s="1"/>
  <c r="BO43" i="17"/>
  <c r="BO8" i="17"/>
  <c r="BO30" i="17"/>
  <c r="BO25" i="17"/>
  <c r="BO41" i="17"/>
  <c r="BO22" i="17"/>
  <c r="BO34" i="17"/>
  <c r="BO45" i="17"/>
  <c r="BO10" i="17"/>
  <c r="BO42" i="17"/>
  <c r="BO7" i="17"/>
  <c r="BO21" i="17"/>
  <c r="BO33" i="17"/>
  <c r="BO37" i="17"/>
  <c r="BO31" i="17"/>
  <c r="BO35" i="17"/>
  <c r="BO24" i="17"/>
  <c r="BO9" i="17"/>
  <c r="BO17" i="17"/>
  <c r="BO29" i="17"/>
  <c r="BO6" i="17"/>
  <c r="BO11" i="17"/>
  <c r="BO27" i="17"/>
  <c r="BO39" i="17"/>
  <c r="BO40" i="17"/>
  <c r="BO14" i="17"/>
  <c r="BO38" i="17"/>
  <c r="BO19" i="17"/>
  <c r="BO18" i="17"/>
  <c r="BO15" i="17"/>
  <c r="BO12" i="17"/>
  <c r="BO28" i="17"/>
  <c r="BO46" i="17"/>
  <c r="BO13" i="17"/>
  <c r="BO44" i="17"/>
  <c r="C45" i="40"/>
  <c r="BO26" i="17"/>
  <c r="BO23" i="17"/>
  <c r="BO16" i="17"/>
  <c r="BO32" i="17"/>
  <c r="BO20" i="17"/>
  <c r="BO36" i="17"/>
  <c r="D46" i="39"/>
  <c r="X46" i="17"/>
  <c r="W46" i="17"/>
  <c r="Z44" i="17"/>
  <c r="Y44" i="17"/>
  <c r="W43" i="17"/>
  <c r="V43" i="17"/>
  <c r="Y41" i="17"/>
  <c r="X41" i="17"/>
  <c r="V40" i="17"/>
  <c r="Z39" i="17"/>
  <c r="X38" i="17"/>
  <c r="W38" i="17"/>
  <c r="Z36" i="17"/>
  <c r="Y36" i="17"/>
  <c r="W35" i="17"/>
  <c r="V35" i="17"/>
  <c r="Y33" i="17"/>
  <c r="X33" i="17"/>
  <c r="V32" i="17"/>
  <c r="Z31" i="17"/>
  <c r="X30" i="17"/>
  <c r="W30" i="17"/>
  <c r="Z28" i="17"/>
  <c r="Y28" i="17"/>
  <c r="W27" i="17"/>
  <c r="V27" i="17"/>
  <c r="Y25" i="17"/>
  <c r="X25" i="17"/>
  <c r="V24" i="17"/>
  <c r="Z23" i="17"/>
  <c r="X22" i="17"/>
  <c r="W22" i="17"/>
  <c r="Z20" i="17"/>
  <c r="Y20" i="17"/>
  <c r="W19" i="17"/>
  <c r="V19" i="17"/>
  <c r="Y17" i="17"/>
  <c r="X17" i="17"/>
  <c r="V16" i="17"/>
  <c r="Z15" i="17"/>
  <c r="X14" i="17"/>
  <c r="W14" i="17"/>
  <c r="Z12" i="17"/>
  <c r="Y12" i="17"/>
  <c r="W11" i="17"/>
  <c r="V11" i="17"/>
  <c r="Y9" i="17"/>
  <c r="X9" i="17"/>
  <c r="V8" i="17"/>
  <c r="Z7" i="17"/>
  <c r="X6" i="17"/>
  <c r="W6" i="17"/>
  <c r="W45" i="37"/>
  <c r="Z46" i="17" s="1"/>
  <c r="V45" i="37"/>
  <c r="Y46" i="17" s="1"/>
  <c r="U45" i="37"/>
  <c r="T45" i="37"/>
  <c r="S45" i="37"/>
  <c r="V46" i="17" s="1"/>
  <c r="W44" i="37"/>
  <c r="Z45" i="17" s="1"/>
  <c r="V44" i="37"/>
  <c r="Y45" i="17" s="1"/>
  <c r="U44" i="37"/>
  <c r="X45" i="17" s="1"/>
  <c r="T44" i="37"/>
  <c r="W45" i="17" s="1"/>
  <c r="S44" i="37"/>
  <c r="V45" i="17" s="1"/>
  <c r="W43" i="37"/>
  <c r="V43" i="37"/>
  <c r="U43" i="37"/>
  <c r="X44" i="17" s="1"/>
  <c r="T43" i="37"/>
  <c r="W44" i="17" s="1"/>
  <c r="S43" i="37"/>
  <c r="V44" i="17" s="1"/>
  <c r="W42" i="37"/>
  <c r="Z43" i="17" s="1"/>
  <c r="V42" i="37"/>
  <c r="Y43" i="17" s="1"/>
  <c r="U42" i="37"/>
  <c r="X43" i="17" s="1"/>
  <c r="T42" i="37"/>
  <c r="S42" i="37"/>
  <c r="W41" i="37"/>
  <c r="Z42" i="17" s="1"/>
  <c r="V41" i="37"/>
  <c r="Y42" i="17" s="1"/>
  <c r="U41" i="37"/>
  <c r="X42" i="17" s="1"/>
  <c r="T41" i="37"/>
  <c r="W42" i="17" s="1"/>
  <c r="S41" i="37"/>
  <c r="V42" i="17" s="1"/>
  <c r="W40" i="37"/>
  <c r="Z41" i="17" s="1"/>
  <c r="V40" i="37"/>
  <c r="U40" i="37"/>
  <c r="T40" i="37"/>
  <c r="W41" i="17" s="1"/>
  <c r="S40" i="37"/>
  <c r="V41" i="17" s="1"/>
  <c r="W39" i="37"/>
  <c r="Z40" i="17" s="1"/>
  <c r="V39" i="37"/>
  <c r="Y40" i="17" s="1"/>
  <c r="U39" i="37"/>
  <c r="X40" i="17" s="1"/>
  <c r="T39" i="37"/>
  <c r="W40" i="17" s="1"/>
  <c r="S39" i="37"/>
  <c r="W38" i="37"/>
  <c r="V38" i="37"/>
  <c r="Y39" i="17" s="1"/>
  <c r="U38" i="37"/>
  <c r="X39" i="17" s="1"/>
  <c r="T38" i="37"/>
  <c r="W39" i="17" s="1"/>
  <c r="S38" i="37"/>
  <c r="V39" i="17" s="1"/>
  <c r="W37" i="37"/>
  <c r="Z38" i="17" s="1"/>
  <c r="V37" i="37"/>
  <c r="Y38" i="17" s="1"/>
  <c r="U37" i="37"/>
  <c r="T37" i="37"/>
  <c r="S37" i="37"/>
  <c r="V38" i="17" s="1"/>
  <c r="W36" i="37"/>
  <c r="Z37" i="17" s="1"/>
  <c r="V36" i="37"/>
  <c r="Y37" i="17" s="1"/>
  <c r="U36" i="37"/>
  <c r="X37" i="17" s="1"/>
  <c r="T36" i="37"/>
  <c r="W37" i="17" s="1"/>
  <c r="S36" i="37"/>
  <c r="V37" i="17" s="1"/>
  <c r="W35" i="37"/>
  <c r="V35" i="37"/>
  <c r="U35" i="37"/>
  <c r="X36" i="17" s="1"/>
  <c r="T35" i="37"/>
  <c r="W36" i="17" s="1"/>
  <c r="S35" i="37"/>
  <c r="V36" i="17" s="1"/>
  <c r="W34" i="37"/>
  <c r="Z35" i="17" s="1"/>
  <c r="V34" i="37"/>
  <c r="Y35" i="17" s="1"/>
  <c r="U34" i="37"/>
  <c r="X35" i="17" s="1"/>
  <c r="T34" i="37"/>
  <c r="S34" i="37"/>
  <c r="W33" i="37"/>
  <c r="Z34" i="17" s="1"/>
  <c r="V33" i="37"/>
  <c r="Y34" i="17" s="1"/>
  <c r="U33" i="37"/>
  <c r="X34" i="17" s="1"/>
  <c r="T33" i="37"/>
  <c r="W34" i="17" s="1"/>
  <c r="S33" i="37"/>
  <c r="V34" i="17" s="1"/>
  <c r="W32" i="37"/>
  <c r="Z33" i="17" s="1"/>
  <c r="V32" i="37"/>
  <c r="U32" i="37"/>
  <c r="T32" i="37"/>
  <c r="W33" i="17" s="1"/>
  <c r="S32" i="37"/>
  <c r="V33" i="17" s="1"/>
  <c r="W31" i="37"/>
  <c r="Z32" i="17" s="1"/>
  <c r="V31" i="37"/>
  <c r="Y32" i="17" s="1"/>
  <c r="U31" i="37"/>
  <c r="X32" i="17" s="1"/>
  <c r="T31" i="37"/>
  <c r="W32" i="17" s="1"/>
  <c r="S31" i="37"/>
  <c r="W30" i="37"/>
  <c r="V30" i="37"/>
  <c r="Y31" i="17" s="1"/>
  <c r="U30" i="37"/>
  <c r="X31" i="17" s="1"/>
  <c r="T30" i="37"/>
  <c r="W31" i="17" s="1"/>
  <c r="S30" i="37"/>
  <c r="V31" i="17" s="1"/>
  <c r="W29" i="37"/>
  <c r="Z30" i="17" s="1"/>
  <c r="V29" i="37"/>
  <c r="Y30" i="17" s="1"/>
  <c r="U29" i="37"/>
  <c r="T29" i="37"/>
  <c r="S29" i="37"/>
  <c r="V30" i="17" s="1"/>
  <c r="W28" i="37"/>
  <c r="Z29" i="17" s="1"/>
  <c r="V28" i="37"/>
  <c r="Y29" i="17" s="1"/>
  <c r="U28" i="37"/>
  <c r="X29" i="17" s="1"/>
  <c r="T28" i="37"/>
  <c r="W29" i="17" s="1"/>
  <c r="S28" i="37"/>
  <c r="V29" i="17" s="1"/>
  <c r="W27" i="37"/>
  <c r="V27" i="37"/>
  <c r="U27" i="37"/>
  <c r="X28" i="17" s="1"/>
  <c r="T27" i="37"/>
  <c r="W28" i="17" s="1"/>
  <c r="S27" i="37"/>
  <c r="V28" i="17" s="1"/>
  <c r="W26" i="37"/>
  <c r="Z27" i="17" s="1"/>
  <c r="V26" i="37"/>
  <c r="Y27" i="17" s="1"/>
  <c r="U26" i="37"/>
  <c r="X27" i="17" s="1"/>
  <c r="T26" i="37"/>
  <c r="S26" i="37"/>
  <c r="W25" i="37"/>
  <c r="Z26" i="17" s="1"/>
  <c r="V25" i="37"/>
  <c r="Y26" i="17" s="1"/>
  <c r="U25" i="37"/>
  <c r="X26" i="17" s="1"/>
  <c r="T25" i="37"/>
  <c r="W26" i="17" s="1"/>
  <c r="S25" i="37"/>
  <c r="V26" i="17" s="1"/>
  <c r="W24" i="37"/>
  <c r="Z25" i="17" s="1"/>
  <c r="V24" i="37"/>
  <c r="U24" i="37"/>
  <c r="T24" i="37"/>
  <c r="W25" i="17" s="1"/>
  <c r="S24" i="37"/>
  <c r="V25" i="17" s="1"/>
  <c r="W23" i="37"/>
  <c r="Z24" i="17" s="1"/>
  <c r="V23" i="37"/>
  <c r="Y24" i="17" s="1"/>
  <c r="U23" i="37"/>
  <c r="X24" i="17" s="1"/>
  <c r="T23" i="37"/>
  <c r="W24" i="17" s="1"/>
  <c r="S23" i="37"/>
  <c r="W22" i="37"/>
  <c r="V22" i="37"/>
  <c r="Y23" i="17" s="1"/>
  <c r="U22" i="37"/>
  <c r="X23" i="17" s="1"/>
  <c r="T22" i="37"/>
  <c r="W23" i="17" s="1"/>
  <c r="S22" i="37"/>
  <c r="V23" i="17" s="1"/>
  <c r="W21" i="37"/>
  <c r="Z22" i="17" s="1"/>
  <c r="V21" i="37"/>
  <c r="Y22" i="17" s="1"/>
  <c r="U21" i="37"/>
  <c r="T21" i="37"/>
  <c r="S21" i="37"/>
  <c r="V22" i="17" s="1"/>
  <c r="W20" i="37"/>
  <c r="Z21" i="17" s="1"/>
  <c r="V20" i="37"/>
  <c r="Y21" i="17" s="1"/>
  <c r="U20" i="37"/>
  <c r="X21" i="17" s="1"/>
  <c r="T20" i="37"/>
  <c r="W21" i="17" s="1"/>
  <c r="S20" i="37"/>
  <c r="V21" i="17" s="1"/>
  <c r="W19" i="37"/>
  <c r="V19" i="37"/>
  <c r="U19" i="37"/>
  <c r="X20" i="17" s="1"/>
  <c r="T19" i="37"/>
  <c r="W20" i="17" s="1"/>
  <c r="S19" i="37"/>
  <c r="V20" i="17" s="1"/>
  <c r="W18" i="37"/>
  <c r="Z19" i="17" s="1"/>
  <c r="V18" i="37"/>
  <c r="Y19" i="17" s="1"/>
  <c r="U18" i="37"/>
  <c r="X19" i="17" s="1"/>
  <c r="T18" i="37"/>
  <c r="S18" i="37"/>
  <c r="W17" i="37"/>
  <c r="Z18" i="17" s="1"/>
  <c r="V17" i="37"/>
  <c r="Y18" i="17" s="1"/>
  <c r="U17" i="37"/>
  <c r="X18" i="17" s="1"/>
  <c r="T17" i="37"/>
  <c r="W18" i="17" s="1"/>
  <c r="S17" i="37"/>
  <c r="V18" i="17" s="1"/>
  <c r="W16" i="37"/>
  <c r="Z17" i="17" s="1"/>
  <c r="V16" i="37"/>
  <c r="U16" i="37"/>
  <c r="T16" i="37"/>
  <c r="W17" i="17" s="1"/>
  <c r="S16" i="37"/>
  <c r="V17" i="17" s="1"/>
  <c r="W15" i="37"/>
  <c r="Z16" i="17" s="1"/>
  <c r="V15" i="37"/>
  <c r="Y16" i="17" s="1"/>
  <c r="U15" i="37"/>
  <c r="X16" i="17" s="1"/>
  <c r="T15" i="37"/>
  <c r="W16" i="17" s="1"/>
  <c r="S15" i="37"/>
  <c r="W14" i="37"/>
  <c r="V14" i="37"/>
  <c r="Y15" i="17" s="1"/>
  <c r="U14" i="37"/>
  <c r="X15" i="17" s="1"/>
  <c r="T14" i="37"/>
  <c r="W15" i="17" s="1"/>
  <c r="S14" i="37"/>
  <c r="V15" i="17" s="1"/>
  <c r="W13" i="37"/>
  <c r="Z14" i="17" s="1"/>
  <c r="V13" i="37"/>
  <c r="Y14" i="17" s="1"/>
  <c r="U13" i="37"/>
  <c r="T13" i="37"/>
  <c r="S13" i="37"/>
  <c r="V14" i="17" s="1"/>
  <c r="W12" i="37"/>
  <c r="Z13" i="17" s="1"/>
  <c r="V12" i="37"/>
  <c r="Y13" i="17" s="1"/>
  <c r="U12" i="37"/>
  <c r="X13" i="17" s="1"/>
  <c r="T12" i="37"/>
  <c r="W13" i="17" s="1"/>
  <c r="S12" i="37"/>
  <c r="V13" i="17" s="1"/>
  <c r="W11" i="37"/>
  <c r="V11" i="37"/>
  <c r="U11" i="37"/>
  <c r="X12" i="17" s="1"/>
  <c r="T11" i="37"/>
  <c r="W12" i="17" s="1"/>
  <c r="S11" i="37"/>
  <c r="V12" i="17" s="1"/>
  <c r="W10" i="37"/>
  <c r="Z11" i="17" s="1"/>
  <c r="V10" i="37"/>
  <c r="Y11" i="17" s="1"/>
  <c r="U10" i="37"/>
  <c r="X11" i="17" s="1"/>
  <c r="T10" i="37"/>
  <c r="S10" i="37"/>
  <c r="W9" i="37"/>
  <c r="Z10" i="17" s="1"/>
  <c r="V9" i="37"/>
  <c r="Y10" i="17" s="1"/>
  <c r="U9" i="37"/>
  <c r="X10" i="17" s="1"/>
  <c r="T9" i="37"/>
  <c r="W10" i="17" s="1"/>
  <c r="S9" i="37"/>
  <c r="V10" i="17" s="1"/>
  <c r="W8" i="37"/>
  <c r="Z9" i="17" s="1"/>
  <c r="V8" i="37"/>
  <c r="U8" i="37"/>
  <c r="T8" i="37"/>
  <c r="W9" i="17" s="1"/>
  <c r="S8" i="37"/>
  <c r="V9" i="17" s="1"/>
  <c r="W7" i="37"/>
  <c r="Z8" i="17" s="1"/>
  <c r="V7" i="37"/>
  <c r="Y8" i="17" s="1"/>
  <c r="U7" i="37"/>
  <c r="X8" i="17" s="1"/>
  <c r="T7" i="37"/>
  <c r="W8" i="17" s="1"/>
  <c r="S7" i="37"/>
  <c r="W6" i="37"/>
  <c r="V6" i="37"/>
  <c r="Y7" i="17" s="1"/>
  <c r="U6" i="37"/>
  <c r="X7" i="17" s="1"/>
  <c r="T6" i="37"/>
  <c r="W7" i="17" s="1"/>
  <c r="S6" i="37"/>
  <c r="V7" i="17" s="1"/>
  <c r="W5" i="37"/>
  <c r="Z6" i="17" s="1"/>
  <c r="V5" i="37"/>
  <c r="Y6" i="17" s="1"/>
  <c r="U5" i="37"/>
  <c r="T5" i="37"/>
  <c r="S5" i="37"/>
  <c r="V6" i="17" s="1"/>
  <c r="V4" i="37"/>
  <c r="I46" i="37"/>
  <c r="AO47" i="17" s="1"/>
  <c r="J46" i="37"/>
  <c r="AQ47" i="17" s="1"/>
  <c r="K46" i="37"/>
  <c r="AS47" i="17" s="1"/>
  <c r="L46" i="37"/>
  <c r="AU47" i="17" s="1"/>
  <c r="M46" i="37"/>
  <c r="AW47" i="17" s="1"/>
  <c r="U4" i="37"/>
  <c r="N51" i="11" l="1"/>
  <c r="L51" i="11"/>
  <c r="T51" i="11"/>
  <c r="P51" i="11"/>
  <c r="R51" i="11"/>
  <c r="BX47" i="17"/>
  <c r="K51" i="40" s="1"/>
  <c r="I46" i="39"/>
  <c r="BH47" i="17" s="1"/>
  <c r="L46" i="39"/>
  <c r="BK47" i="17" s="1"/>
  <c r="BV47" i="17" s="1"/>
  <c r="I51" i="40" s="1"/>
  <c r="K46" i="39"/>
  <c r="BJ47" i="17" s="1"/>
  <c r="BT47" i="17" s="1"/>
  <c r="G51" i="40" s="1"/>
  <c r="J46" i="39"/>
  <c r="BI47" i="17" s="1"/>
  <c r="BR47" i="17" s="1"/>
  <c r="E51" i="40" s="1"/>
  <c r="BW32" i="17"/>
  <c r="J36" i="40" s="1"/>
  <c r="BS32" i="17"/>
  <c r="F36" i="40" s="1"/>
  <c r="BU32" i="17"/>
  <c r="H36" i="40" s="1"/>
  <c r="BQ32" i="17"/>
  <c r="D36" i="40" s="1"/>
  <c r="BW19" i="17"/>
  <c r="J23" i="40" s="1"/>
  <c r="BS19" i="17"/>
  <c r="F23" i="40" s="1"/>
  <c r="BU19" i="17"/>
  <c r="H23" i="40" s="1"/>
  <c r="BQ19" i="17"/>
  <c r="D23" i="40" s="1"/>
  <c r="BW44" i="17"/>
  <c r="J48" i="40" s="1"/>
  <c r="BS44" i="17"/>
  <c r="F48" i="40" s="1"/>
  <c r="BU44" i="17"/>
  <c r="H48" i="40" s="1"/>
  <c r="BQ44" i="17"/>
  <c r="D48" i="40" s="1"/>
  <c r="C42" i="40"/>
  <c r="BW38" i="17"/>
  <c r="J42" i="40" s="1"/>
  <c r="BS38" i="17"/>
  <c r="F42" i="40" s="1"/>
  <c r="BU38" i="17"/>
  <c r="H42" i="40" s="1"/>
  <c r="BQ38" i="17"/>
  <c r="D42" i="40" s="1"/>
  <c r="C21" i="40"/>
  <c r="BW17" i="17"/>
  <c r="J21" i="40" s="1"/>
  <c r="BS17" i="17"/>
  <c r="F21" i="40" s="1"/>
  <c r="BU17" i="17"/>
  <c r="H21" i="40" s="1"/>
  <c r="BQ17" i="17"/>
  <c r="D21" i="40" s="1"/>
  <c r="BW7" i="17"/>
  <c r="J11" i="40" s="1"/>
  <c r="BS7" i="17"/>
  <c r="F11" i="40" s="1"/>
  <c r="BU7" i="17"/>
  <c r="H11" i="40" s="1"/>
  <c r="BQ7" i="17"/>
  <c r="D11" i="40" s="1"/>
  <c r="C34" i="40"/>
  <c r="BW30" i="17"/>
  <c r="J34" i="40" s="1"/>
  <c r="BS30" i="17"/>
  <c r="F34" i="40" s="1"/>
  <c r="BU30" i="17"/>
  <c r="H34" i="40" s="1"/>
  <c r="BQ30" i="17"/>
  <c r="D34" i="40" s="1"/>
  <c r="BW36" i="17"/>
  <c r="J40" i="40" s="1"/>
  <c r="BS36" i="17"/>
  <c r="F40" i="40" s="1"/>
  <c r="BU36" i="17"/>
  <c r="H40" i="40" s="1"/>
  <c r="BQ36" i="17"/>
  <c r="D40" i="40" s="1"/>
  <c r="BW23" i="17"/>
  <c r="J27" i="40" s="1"/>
  <c r="BS23" i="17"/>
  <c r="F27" i="40" s="1"/>
  <c r="BU23" i="17"/>
  <c r="H27" i="40" s="1"/>
  <c r="BQ23" i="17"/>
  <c r="D27" i="40" s="1"/>
  <c r="C17" i="40"/>
  <c r="BW13" i="17"/>
  <c r="J17" i="40" s="1"/>
  <c r="BS13" i="17"/>
  <c r="F17" i="40" s="1"/>
  <c r="BU13" i="17"/>
  <c r="H17" i="40" s="1"/>
  <c r="BQ13" i="17"/>
  <c r="D17" i="40" s="1"/>
  <c r="BW15" i="17"/>
  <c r="J19" i="40" s="1"/>
  <c r="BS15" i="17"/>
  <c r="F19" i="40" s="1"/>
  <c r="BU15" i="17"/>
  <c r="H19" i="40" s="1"/>
  <c r="BQ15" i="17"/>
  <c r="D19" i="40" s="1"/>
  <c r="BW14" i="17"/>
  <c r="J18" i="40" s="1"/>
  <c r="BS14" i="17"/>
  <c r="F18" i="40" s="1"/>
  <c r="BU14" i="17"/>
  <c r="H18" i="40" s="1"/>
  <c r="BQ14" i="17"/>
  <c r="D18" i="40" s="1"/>
  <c r="BW11" i="17"/>
  <c r="J15" i="40" s="1"/>
  <c r="BS11" i="17"/>
  <c r="F15" i="40" s="1"/>
  <c r="BU11" i="17"/>
  <c r="H15" i="40" s="1"/>
  <c r="BQ11" i="17"/>
  <c r="D15" i="40" s="1"/>
  <c r="C13" i="40"/>
  <c r="BW9" i="17"/>
  <c r="J13" i="40" s="1"/>
  <c r="BS9" i="17"/>
  <c r="F13" i="40" s="1"/>
  <c r="BU9" i="17"/>
  <c r="H13" i="40" s="1"/>
  <c r="BQ9" i="17"/>
  <c r="D13" i="40" s="1"/>
  <c r="C41" i="40"/>
  <c r="BW37" i="17"/>
  <c r="J41" i="40" s="1"/>
  <c r="BS37" i="17"/>
  <c r="F41" i="40" s="1"/>
  <c r="BU37" i="17"/>
  <c r="H41" i="40" s="1"/>
  <c r="BQ37" i="17"/>
  <c r="D41" i="40" s="1"/>
  <c r="C46" i="40"/>
  <c r="BW42" i="17"/>
  <c r="J46" i="40" s="1"/>
  <c r="BS42" i="17"/>
  <c r="F46" i="40" s="1"/>
  <c r="BU42" i="17"/>
  <c r="H46" i="40" s="1"/>
  <c r="BQ42" i="17"/>
  <c r="D46" i="40" s="1"/>
  <c r="C26" i="40"/>
  <c r="BW22" i="17"/>
  <c r="J26" i="40" s="1"/>
  <c r="BS22" i="17"/>
  <c r="F26" i="40" s="1"/>
  <c r="BU22" i="17"/>
  <c r="H26" i="40" s="1"/>
  <c r="BQ22" i="17"/>
  <c r="D26" i="40" s="1"/>
  <c r="BW8" i="17"/>
  <c r="J12" i="40" s="1"/>
  <c r="BS8" i="17"/>
  <c r="F12" i="40" s="1"/>
  <c r="BQ8" i="17"/>
  <c r="D12" i="40" s="1"/>
  <c r="BU8" i="17"/>
  <c r="H12" i="40" s="1"/>
  <c r="BW28" i="17"/>
  <c r="J32" i="40" s="1"/>
  <c r="BS28" i="17"/>
  <c r="F32" i="40" s="1"/>
  <c r="BU28" i="17"/>
  <c r="H32" i="40" s="1"/>
  <c r="BQ28" i="17"/>
  <c r="D32" i="40" s="1"/>
  <c r="BW16" i="17"/>
  <c r="J20" i="40" s="1"/>
  <c r="BS16" i="17"/>
  <c r="F20" i="40" s="1"/>
  <c r="BU16" i="17"/>
  <c r="H20" i="40" s="1"/>
  <c r="BQ16" i="17"/>
  <c r="D20" i="40" s="1"/>
  <c r="BW12" i="17"/>
  <c r="J16" i="40" s="1"/>
  <c r="BS12" i="17"/>
  <c r="F16" i="40" s="1"/>
  <c r="BQ12" i="17"/>
  <c r="D16" i="40" s="1"/>
  <c r="BU12" i="17"/>
  <c r="H16" i="40" s="1"/>
  <c r="BW27" i="17"/>
  <c r="J31" i="40" s="1"/>
  <c r="BS27" i="17"/>
  <c r="F31" i="40" s="1"/>
  <c r="BU27" i="17"/>
  <c r="H31" i="40" s="1"/>
  <c r="BQ27" i="17"/>
  <c r="D31" i="40" s="1"/>
  <c r="BW31" i="17"/>
  <c r="J35" i="40" s="1"/>
  <c r="BS31" i="17"/>
  <c r="F35" i="40" s="1"/>
  <c r="BU31" i="17"/>
  <c r="H35" i="40" s="1"/>
  <c r="BQ31" i="17"/>
  <c r="D35" i="40" s="1"/>
  <c r="C38" i="40"/>
  <c r="BW34" i="17"/>
  <c r="J38" i="40" s="1"/>
  <c r="BS34" i="17"/>
  <c r="F38" i="40" s="1"/>
  <c r="BU34" i="17"/>
  <c r="H38" i="40" s="1"/>
  <c r="BQ34" i="17"/>
  <c r="D38" i="40" s="1"/>
  <c r="BW20" i="17"/>
  <c r="J24" i="40" s="1"/>
  <c r="BS20" i="17"/>
  <c r="F24" i="40" s="1"/>
  <c r="BU20" i="17"/>
  <c r="H24" i="40" s="1"/>
  <c r="BQ20" i="17"/>
  <c r="D24" i="40" s="1"/>
  <c r="BW26" i="17"/>
  <c r="J30" i="40" s="1"/>
  <c r="BS26" i="17"/>
  <c r="F30" i="40" s="1"/>
  <c r="BU26" i="17"/>
  <c r="H30" i="40" s="1"/>
  <c r="BQ26" i="17"/>
  <c r="D30" i="40" s="1"/>
  <c r="BW46" i="17"/>
  <c r="J50" i="40" s="1"/>
  <c r="BS46" i="17"/>
  <c r="F50" i="40" s="1"/>
  <c r="BU46" i="17"/>
  <c r="H50" i="40" s="1"/>
  <c r="BQ46" i="17"/>
  <c r="D50" i="40" s="1"/>
  <c r="C22" i="40"/>
  <c r="BW18" i="17"/>
  <c r="J22" i="40" s="1"/>
  <c r="BS18" i="17"/>
  <c r="F22" i="40" s="1"/>
  <c r="BU18" i="17"/>
  <c r="H22" i="40" s="1"/>
  <c r="BQ18" i="17"/>
  <c r="D22" i="40" s="1"/>
  <c r="BW40" i="17"/>
  <c r="J44" i="40" s="1"/>
  <c r="BS40" i="17"/>
  <c r="F44" i="40" s="1"/>
  <c r="BU40" i="17"/>
  <c r="H44" i="40" s="1"/>
  <c r="BQ40" i="17"/>
  <c r="D44" i="40" s="1"/>
  <c r="C10" i="40"/>
  <c r="BW6" i="17"/>
  <c r="J10" i="40" s="1"/>
  <c r="BS6" i="17"/>
  <c r="F10" i="40" s="1"/>
  <c r="BU6" i="17"/>
  <c r="H10" i="40" s="1"/>
  <c r="BQ6" i="17"/>
  <c r="D10" i="40" s="1"/>
  <c r="BW24" i="17"/>
  <c r="J28" i="40" s="1"/>
  <c r="BS24" i="17"/>
  <c r="F28" i="40" s="1"/>
  <c r="BU24" i="17"/>
  <c r="H28" i="40" s="1"/>
  <c r="BQ24" i="17"/>
  <c r="D28" i="40" s="1"/>
  <c r="C37" i="40"/>
  <c r="BW33" i="17"/>
  <c r="J37" i="40" s="1"/>
  <c r="BS33" i="17"/>
  <c r="F37" i="40" s="1"/>
  <c r="BU33" i="17"/>
  <c r="H37" i="40" s="1"/>
  <c r="BQ33" i="17"/>
  <c r="D37" i="40" s="1"/>
  <c r="BW10" i="17"/>
  <c r="J14" i="40" s="1"/>
  <c r="BS10" i="17"/>
  <c r="F14" i="40" s="1"/>
  <c r="BU10" i="17"/>
  <c r="H14" i="40" s="1"/>
  <c r="BQ10" i="17"/>
  <c r="D14" i="40" s="1"/>
  <c r="BW41" i="17"/>
  <c r="J45" i="40" s="1"/>
  <c r="BS41" i="17"/>
  <c r="F45" i="40" s="1"/>
  <c r="BU41" i="17"/>
  <c r="H45" i="40" s="1"/>
  <c r="BQ41" i="17"/>
  <c r="D45" i="40" s="1"/>
  <c r="BW43" i="17"/>
  <c r="J47" i="40" s="1"/>
  <c r="BS43" i="17"/>
  <c r="F47" i="40" s="1"/>
  <c r="BU43" i="17"/>
  <c r="H47" i="40" s="1"/>
  <c r="BQ43" i="17"/>
  <c r="D47" i="40" s="1"/>
  <c r="BW39" i="17"/>
  <c r="J43" i="40" s="1"/>
  <c r="BS39" i="17"/>
  <c r="F43" i="40" s="1"/>
  <c r="BU39" i="17"/>
  <c r="H43" i="40" s="1"/>
  <c r="BQ39" i="17"/>
  <c r="D43" i="40" s="1"/>
  <c r="C33" i="40"/>
  <c r="BW29" i="17"/>
  <c r="J33" i="40" s="1"/>
  <c r="BS29" i="17"/>
  <c r="F33" i="40" s="1"/>
  <c r="BU29" i="17"/>
  <c r="H33" i="40" s="1"/>
  <c r="BQ29" i="17"/>
  <c r="D33" i="40" s="1"/>
  <c r="BW35" i="17"/>
  <c r="J39" i="40" s="1"/>
  <c r="BS35" i="17"/>
  <c r="F39" i="40" s="1"/>
  <c r="BU35" i="17"/>
  <c r="H39" i="40" s="1"/>
  <c r="BQ35" i="17"/>
  <c r="D39" i="40" s="1"/>
  <c r="C25" i="40"/>
  <c r="BW21" i="17"/>
  <c r="J25" i="40" s="1"/>
  <c r="BS21" i="17"/>
  <c r="F25" i="40" s="1"/>
  <c r="BU21" i="17"/>
  <c r="H25" i="40" s="1"/>
  <c r="BQ21" i="17"/>
  <c r="D25" i="40" s="1"/>
  <c r="BW45" i="17"/>
  <c r="J49" i="40" s="1"/>
  <c r="BS45" i="17"/>
  <c r="F49" i="40" s="1"/>
  <c r="BU45" i="17"/>
  <c r="H49" i="40" s="1"/>
  <c r="BQ45" i="17"/>
  <c r="D49" i="40" s="1"/>
  <c r="C29" i="40"/>
  <c r="BW25" i="17"/>
  <c r="J29" i="40" s="1"/>
  <c r="BS25" i="17"/>
  <c r="F29" i="40" s="1"/>
  <c r="BU25" i="17"/>
  <c r="H29" i="40" s="1"/>
  <c r="BQ25" i="17"/>
  <c r="D29" i="40" s="1"/>
  <c r="BX5" i="17"/>
  <c r="K9" i="40" s="1"/>
  <c r="BU5" i="17"/>
  <c r="H9" i="40" s="1"/>
  <c r="BQ5" i="17"/>
  <c r="D9" i="40" s="1"/>
  <c r="BS5" i="17"/>
  <c r="F9" i="40" s="1"/>
  <c r="B9" i="40"/>
  <c r="C28" i="40"/>
  <c r="C32" i="40"/>
  <c r="G9" i="40"/>
  <c r="C20" i="40"/>
  <c r="C36" i="40"/>
  <c r="C24" i="40"/>
  <c r="C48" i="40"/>
  <c r="C27" i="40"/>
  <c r="C18" i="40"/>
  <c r="C49" i="40"/>
  <c r="C11" i="40"/>
  <c r="C30" i="40"/>
  <c r="C50" i="40"/>
  <c r="C16" i="40"/>
  <c r="C40" i="40"/>
  <c r="C44" i="40"/>
  <c r="C14" i="40"/>
  <c r="E9" i="40"/>
  <c r="I9" i="40"/>
  <c r="C15" i="40"/>
  <c r="C19" i="40"/>
  <c r="C23" i="40"/>
  <c r="C31" i="40"/>
  <c r="C35" i="40"/>
  <c r="C39" i="40"/>
  <c r="C43" i="40"/>
  <c r="C47" i="40"/>
  <c r="C12" i="40"/>
  <c r="C9" i="40"/>
  <c r="B19" i="40"/>
  <c r="BX15" i="17"/>
  <c r="K19" i="40" s="1"/>
  <c r="B23" i="40"/>
  <c r="BX19" i="17"/>
  <c r="K23" i="40" s="1"/>
  <c r="B40" i="40"/>
  <c r="BX36" i="17"/>
  <c r="K40" i="40" s="1"/>
  <c r="B27" i="40"/>
  <c r="BX23" i="17"/>
  <c r="K27" i="40" s="1"/>
  <c r="B16" i="40"/>
  <c r="BX12" i="17"/>
  <c r="K16" i="40" s="1"/>
  <c r="B31" i="40"/>
  <c r="BX27" i="17"/>
  <c r="K31" i="40" s="1"/>
  <c r="B10" i="40"/>
  <c r="BX6" i="17"/>
  <c r="K10" i="40" s="1"/>
  <c r="B21" i="40"/>
  <c r="BX17" i="17"/>
  <c r="K21" i="40" s="1"/>
  <c r="B35" i="40"/>
  <c r="BX31" i="17"/>
  <c r="K35" i="40" s="1"/>
  <c r="B41" i="40"/>
  <c r="BX37" i="17"/>
  <c r="K41" i="40" s="1"/>
  <c r="B45" i="40"/>
  <c r="BX41" i="17"/>
  <c r="K45" i="40" s="1"/>
  <c r="B12" i="40"/>
  <c r="BX8" i="17"/>
  <c r="K12" i="40" s="1"/>
  <c r="B48" i="40"/>
  <c r="BX44" i="17"/>
  <c r="K48" i="40" s="1"/>
  <c r="B28" i="40"/>
  <c r="BX24" i="17"/>
  <c r="K28" i="40" s="1"/>
  <c r="B26" i="40"/>
  <c r="BX22" i="17"/>
  <c r="K26" i="40" s="1"/>
  <c r="B36" i="40"/>
  <c r="BX32" i="17"/>
  <c r="K36" i="40" s="1"/>
  <c r="B20" i="40"/>
  <c r="BX16" i="17"/>
  <c r="K20" i="40" s="1"/>
  <c r="B17" i="40"/>
  <c r="BX13" i="17"/>
  <c r="K17" i="40" s="1"/>
  <c r="B32" i="40"/>
  <c r="BX28" i="17"/>
  <c r="K32" i="40" s="1"/>
  <c r="B22" i="40"/>
  <c r="BX18" i="17"/>
  <c r="K22" i="40" s="1"/>
  <c r="B42" i="40"/>
  <c r="BX38" i="17"/>
  <c r="K42" i="40" s="1"/>
  <c r="B43" i="40"/>
  <c r="BX39" i="17"/>
  <c r="K43" i="40" s="1"/>
  <c r="B15" i="40"/>
  <c r="BX11" i="17"/>
  <c r="K15" i="40" s="1"/>
  <c r="B13" i="40"/>
  <c r="BX9" i="17"/>
  <c r="K13" i="40" s="1"/>
  <c r="B39" i="40"/>
  <c r="BX35" i="17"/>
  <c r="K39" i="40" s="1"/>
  <c r="B37" i="40"/>
  <c r="BX33" i="17"/>
  <c r="K37" i="40" s="1"/>
  <c r="B46" i="40"/>
  <c r="BX42" i="17"/>
  <c r="K46" i="40" s="1"/>
  <c r="B38" i="40"/>
  <c r="BX34" i="17"/>
  <c r="K38" i="40" s="1"/>
  <c r="B29" i="40"/>
  <c r="BX25" i="17"/>
  <c r="K29" i="40" s="1"/>
  <c r="B34" i="40"/>
  <c r="BX30" i="17"/>
  <c r="K34" i="40" s="1"/>
  <c r="B47" i="40"/>
  <c r="BX43" i="17"/>
  <c r="K47" i="40" s="1"/>
  <c r="B24" i="40"/>
  <c r="BX20" i="17"/>
  <c r="K24" i="40" s="1"/>
  <c r="B33" i="40"/>
  <c r="BX29" i="17"/>
  <c r="K33" i="40" s="1"/>
  <c r="B25" i="40"/>
  <c r="BX21" i="17"/>
  <c r="K25" i="40" s="1"/>
  <c r="B30" i="40"/>
  <c r="BX26" i="17"/>
  <c r="K30" i="40" s="1"/>
  <c r="B50" i="40"/>
  <c r="BX46" i="17"/>
  <c r="K50" i="40" s="1"/>
  <c r="B18" i="40"/>
  <c r="BX14" i="17"/>
  <c r="K18" i="40" s="1"/>
  <c r="B44" i="40"/>
  <c r="BX40" i="17"/>
  <c r="K44" i="40" s="1"/>
  <c r="B11" i="40"/>
  <c r="BX7" i="17"/>
  <c r="K11" i="40" s="1"/>
  <c r="B14" i="40"/>
  <c r="BX10" i="17"/>
  <c r="K14" i="40" s="1"/>
  <c r="B49" i="40"/>
  <c r="BX45" i="17"/>
  <c r="K49" i="40" s="1"/>
  <c r="S4" i="37"/>
  <c r="W4" i="37"/>
  <c r="T4" i="37"/>
  <c r="X45" i="37"/>
  <c r="AA46" i="17" s="1"/>
  <c r="R45" i="37"/>
  <c r="U46" i="17" s="1"/>
  <c r="Q45" i="37"/>
  <c r="T46" i="17" s="1"/>
  <c r="P45" i="37"/>
  <c r="S46" i="17" s="1"/>
  <c r="O45" i="37"/>
  <c r="R46" i="17" s="1"/>
  <c r="X43" i="37"/>
  <c r="AA44" i="17" s="1"/>
  <c r="R43" i="37"/>
  <c r="U44" i="17" s="1"/>
  <c r="Q43" i="37"/>
  <c r="T44" i="17" s="1"/>
  <c r="P43" i="37"/>
  <c r="S44" i="17" s="1"/>
  <c r="O43" i="37"/>
  <c r="R44" i="17" s="1"/>
  <c r="X41" i="37"/>
  <c r="AA42" i="17" s="1"/>
  <c r="R41" i="37"/>
  <c r="U42" i="17" s="1"/>
  <c r="Q41" i="37"/>
  <c r="T42" i="17" s="1"/>
  <c r="P41" i="37"/>
  <c r="S42" i="17" s="1"/>
  <c r="O41" i="37"/>
  <c r="R42" i="17" s="1"/>
  <c r="X39" i="37"/>
  <c r="AA40" i="17" s="1"/>
  <c r="R39" i="37"/>
  <c r="U40" i="17" s="1"/>
  <c r="Q39" i="37"/>
  <c r="T40" i="17" s="1"/>
  <c r="P39" i="37"/>
  <c r="S40" i="17" s="1"/>
  <c r="O39" i="37"/>
  <c r="R40" i="17" s="1"/>
  <c r="X37" i="37"/>
  <c r="AA38" i="17" s="1"/>
  <c r="R37" i="37"/>
  <c r="U38" i="17" s="1"/>
  <c r="Q37" i="37"/>
  <c r="T38" i="17" s="1"/>
  <c r="P37" i="37"/>
  <c r="S38" i="17" s="1"/>
  <c r="O37" i="37"/>
  <c r="R38" i="17" s="1"/>
  <c r="X35" i="37"/>
  <c r="AA36" i="17" s="1"/>
  <c r="R35" i="37"/>
  <c r="U36" i="17" s="1"/>
  <c r="Q35" i="37"/>
  <c r="T36" i="17" s="1"/>
  <c r="P35" i="37"/>
  <c r="S36" i="17" s="1"/>
  <c r="O35" i="37"/>
  <c r="R36" i="17" s="1"/>
  <c r="X33" i="37"/>
  <c r="AA34" i="17" s="1"/>
  <c r="R33" i="37"/>
  <c r="U34" i="17" s="1"/>
  <c r="Q33" i="37"/>
  <c r="T34" i="17" s="1"/>
  <c r="P33" i="37"/>
  <c r="S34" i="17" s="1"/>
  <c r="O33" i="37"/>
  <c r="R34" i="17" s="1"/>
  <c r="X31" i="37"/>
  <c r="AA32" i="17" s="1"/>
  <c r="R31" i="37"/>
  <c r="U32" i="17" s="1"/>
  <c r="Q31" i="37"/>
  <c r="T32" i="17" s="1"/>
  <c r="P31" i="37"/>
  <c r="S32" i="17" s="1"/>
  <c r="O31" i="37"/>
  <c r="R32" i="17" s="1"/>
  <c r="X44" i="37"/>
  <c r="AA45" i="17" s="1"/>
  <c r="R44" i="37"/>
  <c r="U45" i="17" s="1"/>
  <c r="Q44" i="37"/>
  <c r="T45" i="17" s="1"/>
  <c r="P44" i="37"/>
  <c r="S45" i="17" s="1"/>
  <c r="O44" i="37"/>
  <c r="R45" i="17" s="1"/>
  <c r="X42" i="37"/>
  <c r="AA43" i="17" s="1"/>
  <c r="R42" i="37"/>
  <c r="U43" i="17" s="1"/>
  <c r="Q42" i="37"/>
  <c r="T43" i="17" s="1"/>
  <c r="P42" i="37"/>
  <c r="S43" i="17" s="1"/>
  <c r="O42" i="37"/>
  <c r="R43" i="17" s="1"/>
  <c r="X40" i="37"/>
  <c r="AA41" i="17" s="1"/>
  <c r="R40" i="37"/>
  <c r="U41" i="17" s="1"/>
  <c r="Q40" i="37"/>
  <c r="T41" i="17" s="1"/>
  <c r="P40" i="37"/>
  <c r="S41" i="17" s="1"/>
  <c r="O40" i="37"/>
  <c r="R41" i="17" s="1"/>
  <c r="X38" i="37"/>
  <c r="AA39" i="17" s="1"/>
  <c r="R38" i="37"/>
  <c r="U39" i="17" s="1"/>
  <c r="Q38" i="37"/>
  <c r="T39" i="17" s="1"/>
  <c r="P38" i="37"/>
  <c r="S39" i="17" s="1"/>
  <c r="O38" i="37"/>
  <c r="R39" i="17" s="1"/>
  <c r="X36" i="37"/>
  <c r="AA37" i="17" s="1"/>
  <c r="R36" i="37"/>
  <c r="U37" i="17" s="1"/>
  <c r="Q36" i="37"/>
  <c r="T37" i="17" s="1"/>
  <c r="P36" i="37"/>
  <c r="S37" i="17" s="1"/>
  <c r="O36" i="37"/>
  <c r="R37" i="17" s="1"/>
  <c r="X34" i="37"/>
  <c r="AA35" i="17" s="1"/>
  <c r="R34" i="37"/>
  <c r="U35" i="17" s="1"/>
  <c r="Q34" i="37"/>
  <c r="T35" i="17" s="1"/>
  <c r="P34" i="37"/>
  <c r="S35" i="17" s="1"/>
  <c r="O34" i="37"/>
  <c r="R35" i="17" s="1"/>
  <c r="X32" i="37"/>
  <c r="AA33" i="17" s="1"/>
  <c r="R32" i="37"/>
  <c r="U33" i="17" s="1"/>
  <c r="Q32" i="37"/>
  <c r="T33" i="17" s="1"/>
  <c r="P32" i="37"/>
  <c r="S33" i="17" s="1"/>
  <c r="O32" i="37"/>
  <c r="R33" i="17" s="1"/>
  <c r="X30" i="37"/>
  <c r="AA31" i="17" s="1"/>
  <c r="R30" i="37"/>
  <c r="U31" i="17" s="1"/>
  <c r="Q30" i="37"/>
  <c r="T31" i="17" s="1"/>
  <c r="P30" i="37"/>
  <c r="S31" i="17" s="1"/>
  <c r="O30" i="37"/>
  <c r="R31" i="17" s="1"/>
  <c r="N46" i="37"/>
  <c r="AY47" i="17" s="1"/>
  <c r="H46" i="37"/>
  <c r="AM47" i="17" s="1"/>
  <c r="G46" i="37"/>
  <c r="AK47" i="17" s="1"/>
  <c r="F46" i="37"/>
  <c r="AI47" i="17" s="1"/>
  <c r="E46" i="37"/>
  <c r="AG47" i="17" s="1"/>
  <c r="D46" i="37"/>
  <c r="X29" i="37"/>
  <c r="AA30" i="17" s="1"/>
  <c r="R29" i="37"/>
  <c r="U30" i="17" s="1"/>
  <c r="Q29" i="37"/>
  <c r="T30" i="17" s="1"/>
  <c r="P29" i="37"/>
  <c r="S30" i="17" s="1"/>
  <c r="O29" i="37"/>
  <c r="R30" i="17" s="1"/>
  <c r="X28" i="37"/>
  <c r="AA29" i="17" s="1"/>
  <c r="R28" i="37"/>
  <c r="U29" i="17" s="1"/>
  <c r="Q28" i="37"/>
  <c r="T29" i="17" s="1"/>
  <c r="P28" i="37"/>
  <c r="S29" i="17" s="1"/>
  <c r="O28" i="37"/>
  <c r="R29" i="17" s="1"/>
  <c r="X27" i="37"/>
  <c r="AA28" i="17" s="1"/>
  <c r="R27" i="37"/>
  <c r="U28" i="17" s="1"/>
  <c r="Q27" i="37"/>
  <c r="T28" i="17" s="1"/>
  <c r="P27" i="37"/>
  <c r="S28" i="17" s="1"/>
  <c r="O27" i="37"/>
  <c r="R28" i="17" s="1"/>
  <c r="X26" i="37"/>
  <c r="AA27" i="17" s="1"/>
  <c r="R26" i="37"/>
  <c r="U27" i="17" s="1"/>
  <c r="Q26" i="37"/>
  <c r="T27" i="17" s="1"/>
  <c r="P26" i="37"/>
  <c r="S27" i="17" s="1"/>
  <c r="O26" i="37"/>
  <c r="R27" i="17" s="1"/>
  <c r="X25" i="37"/>
  <c r="AA26" i="17" s="1"/>
  <c r="R25" i="37"/>
  <c r="U26" i="17" s="1"/>
  <c r="Q25" i="37"/>
  <c r="T26" i="17" s="1"/>
  <c r="P25" i="37"/>
  <c r="S26" i="17" s="1"/>
  <c r="O25" i="37"/>
  <c r="R26" i="17" s="1"/>
  <c r="X24" i="37"/>
  <c r="AA25" i="17" s="1"/>
  <c r="R24" i="37"/>
  <c r="U25" i="17" s="1"/>
  <c r="Q24" i="37"/>
  <c r="T25" i="17" s="1"/>
  <c r="P24" i="37"/>
  <c r="S25" i="17" s="1"/>
  <c r="O24" i="37"/>
  <c r="R25" i="17" s="1"/>
  <c r="X23" i="37"/>
  <c r="AA24" i="17" s="1"/>
  <c r="R23" i="37"/>
  <c r="U24" i="17" s="1"/>
  <c r="Q23" i="37"/>
  <c r="T24" i="17" s="1"/>
  <c r="P23" i="37"/>
  <c r="S24" i="17" s="1"/>
  <c r="O23" i="37"/>
  <c r="R24" i="17" s="1"/>
  <c r="X22" i="37"/>
  <c r="AA23" i="17" s="1"/>
  <c r="R22" i="37"/>
  <c r="U23" i="17" s="1"/>
  <c r="Q22" i="37"/>
  <c r="T23" i="17" s="1"/>
  <c r="P22" i="37"/>
  <c r="S23" i="17" s="1"/>
  <c r="O22" i="37"/>
  <c r="R23" i="17" s="1"/>
  <c r="X21" i="37"/>
  <c r="AA22" i="17" s="1"/>
  <c r="R21" i="37"/>
  <c r="U22" i="17" s="1"/>
  <c r="Q21" i="37"/>
  <c r="T22" i="17" s="1"/>
  <c r="P21" i="37"/>
  <c r="S22" i="17" s="1"/>
  <c r="O21" i="37"/>
  <c r="R22" i="17" s="1"/>
  <c r="X20" i="37"/>
  <c r="AA21" i="17" s="1"/>
  <c r="R20" i="37"/>
  <c r="U21" i="17" s="1"/>
  <c r="Q20" i="37"/>
  <c r="T21" i="17" s="1"/>
  <c r="P20" i="37"/>
  <c r="S21" i="17" s="1"/>
  <c r="O20" i="37"/>
  <c r="R21" i="17" s="1"/>
  <c r="X19" i="37"/>
  <c r="AA20" i="17" s="1"/>
  <c r="R19" i="37"/>
  <c r="U20" i="17" s="1"/>
  <c r="Q19" i="37"/>
  <c r="T20" i="17" s="1"/>
  <c r="P19" i="37"/>
  <c r="S20" i="17" s="1"/>
  <c r="O19" i="37"/>
  <c r="R20" i="17" s="1"/>
  <c r="X18" i="37"/>
  <c r="AA19" i="17" s="1"/>
  <c r="R18" i="37"/>
  <c r="U19" i="17" s="1"/>
  <c r="Q18" i="37"/>
  <c r="T19" i="17" s="1"/>
  <c r="P18" i="37"/>
  <c r="S19" i="17" s="1"/>
  <c r="O18" i="37"/>
  <c r="R19" i="17" s="1"/>
  <c r="X17" i="37"/>
  <c r="AA18" i="17" s="1"/>
  <c r="R17" i="37"/>
  <c r="U18" i="17" s="1"/>
  <c r="Q17" i="37"/>
  <c r="T18" i="17" s="1"/>
  <c r="P17" i="37"/>
  <c r="S18" i="17" s="1"/>
  <c r="O17" i="37"/>
  <c r="R18" i="17" s="1"/>
  <c r="X16" i="37"/>
  <c r="AA17" i="17" s="1"/>
  <c r="R16" i="37"/>
  <c r="U17" i="17" s="1"/>
  <c r="Q16" i="37"/>
  <c r="T17" i="17" s="1"/>
  <c r="P16" i="37"/>
  <c r="S17" i="17" s="1"/>
  <c r="O16" i="37"/>
  <c r="R17" i="17" s="1"/>
  <c r="X15" i="37"/>
  <c r="AA16" i="17" s="1"/>
  <c r="R15" i="37"/>
  <c r="U16" i="17" s="1"/>
  <c r="Q15" i="37"/>
  <c r="T16" i="17" s="1"/>
  <c r="P15" i="37"/>
  <c r="S16" i="17" s="1"/>
  <c r="O15" i="37"/>
  <c r="R16" i="17" s="1"/>
  <c r="X14" i="37"/>
  <c r="AA15" i="17" s="1"/>
  <c r="R14" i="37"/>
  <c r="U15" i="17" s="1"/>
  <c r="Q14" i="37"/>
  <c r="T15" i="17" s="1"/>
  <c r="P14" i="37"/>
  <c r="S15" i="17" s="1"/>
  <c r="O14" i="37"/>
  <c r="R15" i="17" s="1"/>
  <c r="X13" i="37"/>
  <c r="AA14" i="17" s="1"/>
  <c r="R13" i="37"/>
  <c r="U14" i="17" s="1"/>
  <c r="Q13" i="37"/>
  <c r="T14" i="17" s="1"/>
  <c r="P13" i="37"/>
  <c r="S14" i="17" s="1"/>
  <c r="O13" i="37"/>
  <c r="R14" i="17" s="1"/>
  <c r="X12" i="37"/>
  <c r="AA13" i="17" s="1"/>
  <c r="R12" i="37"/>
  <c r="U13" i="17" s="1"/>
  <c r="Q12" i="37"/>
  <c r="T13" i="17" s="1"/>
  <c r="P12" i="37"/>
  <c r="S13" i="17" s="1"/>
  <c r="O12" i="37"/>
  <c r="R13" i="17" s="1"/>
  <c r="X11" i="37"/>
  <c r="AA12" i="17" s="1"/>
  <c r="R11" i="37"/>
  <c r="U12" i="17" s="1"/>
  <c r="Q11" i="37"/>
  <c r="T12" i="17" s="1"/>
  <c r="P11" i="37"/>
  <c r="S12" i="17" s="1"/>
  <c r="O11" i="37"/>
  <c r="R12" i="17" s="1"/>
  <c r="X10" i="37"/>
  <c r="AA11" i="17" s="1"/>
  <c r="R10" i="37"/>
  <c r="U11" i="17" s="1"/>
  <c r="Q10" i="37"/>
  <c r="T11" i="17" s="1"/>
  <c r="P10" i="37"/>
  <c r="S11" i="17" s="1"/>
  <c r="O10" i="37"/>
  <c r="R11" i="17" s="1"/>
  <c r="X9" i="37"/>
  <c r="AA10" i="17" s="1"/>
  <c r="R9" i="37"/>
  <c r="U10" i="17" s="1"/>
  <c r="Q9" i="37"/>
  <c r="T10" i="17" s="1"/>
  <c r="P9" i="37"/>
  <c r="S10" i="17" s="1"/>
  <c r="O9" i="37"/>
  <c r="R10" i="17" s="1"/>
  <c r="X8" i="37"/>
  <c r="AA9" i="17" s="1"/>
  <c r="R8" i="37"/>
  <c r="U9" i="17" s="1"/>
  <c r="Q8" i="37"/>
  <c r="T9" i="17" s="1"/>
  <c r="P8" i="37"/>
  <c r="S9" i="17" s="1"/>
  <c r="O8" i="37"/>
  <c r="R9" i="17" s="1"/>
  <c r="X7" i="37"/>
  <c r="AA8" i="17" s="1"/>
  <c r="R7" i="37"/>
  <c r="U8" i="17" s="1"/>
  <c r="Q7" i="37"/>
  <c r="T8" i="17" s="1"/>
  <c r="P7" i="37"/>
  <c r="S8" i="17" s="1"/>
  <c r="O7" i="37"/>
  <c r="R8" i="17" s="1"/>
  <c r="X6" i="37"/>
  <c r="AA7" i="17" s="1"/>
  <c r="R6" i="37"/>
  <c r="U7" i="17" s="1"/>
  <c r="Q6" i="37"/>
  <c r="T7" i="17" s="1"/>
  <c r="P6" i="37"/>
  <c r="S7" i="17" s="1"/>
  <c r="O6" i="37"/>
  <c r="R7" i="17" s="1"/>
  <c r="X5" i="37"/>
  <c r="AA6" i="17" s="1"/>
  <c r="R5" i="37"/>
  <c r="U6" i="17" s="1"/>
  <c r="Q5" i="37"/>
  <c r="T6" i="17" s="1"/>
  <c r="P5" i="37"/>
  <c r="S6" i="17" s="1"/>
  <c r="O5" i="37"/>
  <c r="X4" i="37"/>
  <c r="R4" i="37"/>
  <c r="Q4" i="37"/>
  <c r="P4" i="37"/>
  <c r="O4" i="37"/>
  <c r="D51" i="11" l="1"/>
  <c r="H51" i="11"/>
  <c r="J51" i="11"/>
  <c r="F51" i="11"/>
  <c r="V51" i="11"/>
  <c r="BP47" i="17"/>
  <c r="C51" i="40" s="1"/>
  <c r="BL47" i="17"/>
  <c r="T46" i="37"/>
  <c r="W47" i="17" s="1"/>
  <c r="AP47" i="17" s="1"/>
  <c r="M51" i="11" s="1"/>
  <c r="AZ47" i="17"/>
  <c r="U46" i="37"/>
  <c r="X47" i="17" s="1"/>
  <c r="AR47" i="17" s="1"/>
  <c r="O51" i="11" s="1"/>
  <c r="S46" i="37"/>
  <c r="V47" i="17" s="1"/>
  <c r="AN47" i="17" s="1"/>
  <c r="K51" i="11" s="1"/>
  <c r="V46" i="37"/>
  <c r="Y47" i="17" s="1"/>
  <c r="AT47" i="17" s="1"/>
  <c r="Q51" i="11" s="1"/>
  <c r="W46" i="37"/>
  <c r="Z47" i="17" s="1"/>
  <c r="AV47" i="17" s="1"/>
  <c r="S51" i="11" s="1"/>
  <c r="P46" i="37"/>
  <c r="S47" i="17" s="1"/>
  <c r="AH47" i="17" s="1"/>
  <c r="E51" i="11" s="1"/>
  <c r="Q46" i="37"/>
  <c r="T47" i="17" s="1"/>
  <c r="AJ47" i="17" s="1"/>
  <c r="G51" i="11" s="1"/>
  <c r="R46" i="37"/>
  <c r="U47" i="17" s="1"/>
  <c r="AL47" i="17" s="1"/>
  <c r="I51" i="11" s="1"/>
  <c r="O46" i="37"/>
  <c r="R47" i="17" s="1"/>
  <c r="AF47" i="17" s="1"/>
  <c r="X46" i="37"/>
  <c r="AA47" i="17" s="1"/>
  <c r="AX47" i="17" s="1"/>
  <c r="U51" i="11" s="1"/>
  <c r="W51" i="11" l="1"/>
  <c r="G30" i="47"/>
  <c r="E30" i="47"/>
  <c r="C30" i="47"/>
  <c r="I30" i="47"/>
  <c r="BZ45" i="36"/>
  <c r="BZ44" i="36"/>
  <c r="BZ43" i="36"/>
  <c r="BZ42" i="36"/>
  <c r="BZ41" i="36"/>
  <c r="BZ40" i="36"/>
  <c r="BZ39" i="36"/>
  <c r="BZ38" i="36"/>
  <c r="BZ37" i="36"/>
  <c r="BZ36" i="36"/>
  <c r="BZ35" i="36"/>
  <c r="BZ34" i="36"/>
  <c r="BZ33" i="36"/>
  <c r="BZ32" i="36"/>
  <c r="BZ31" i="36"/>
  <c r="BZ30" i="36"/>
  <c r="BZ29" i="36"/>
  <c r="BZ28" i="36"/>
  <c r="BZ27" i="36"/>
  <c r="BZ26" i="36"/>
  <c r="BZ25" i="36"/>
  <c r="BZ24" i="36"/>
  <c r="BZ23" i="36"/>
  <c r="BZ22" i="36"/>
  <c r="BZ21" i="36"/>
  <c r="BZ20" i="36"/>
  <c r="BZ19" i="36"/>
  <c r="BZ18" i="36"/>
  <c r="BZ17" i="36"/>
  <c r="BZ16" i="36"/>
  <c r="BZ15" i="36"/>
  <c r="BZ14" i="36"/>
  <c r="BZ13" i="36"/>
  <c r="BZ12" i="36"/>
  <c r="BZ11" i="36"/>
  <c r="BZ10" i="36"/>
  <c r="BZ9" i="36"/>
  <c r="BZ8" i="36"/>
  <c r="BZ7" i="36"/>
  <c r="BZ6" i="36"/>
  <c r="BZ5" i="36"/>
  <c r="BZ4" i="36"/>
  <c r="BV45" i="36"/>
  <c r="BV44" i="36"/>
  <c r="BV43" i="36"/>
  <c r="BV42" i="36"/>
  <c r="BV41" i="36"/>
  <c r="BV40" i="36"/>
  <c r="BV39" i="36"/>
  <c r="BV38" i="36"/>
  <c r="BV37" i="36"/>
  <c r="BV36" i="36"/>
  <c r="BV35" i="36"/>
  <c r="BV34" i="36"/>
  <c r="BV33" i="36"/>
  <c r="BV32" i="36"/>
  <c r="BV31" i="36"/>
  <c r="BV30" i="36"/>
  <c r="BV29" i="36"/>
  <c r="BV28" i="36"/>
  <c r="BV27" i="36"/>
  <c r="BV26" i="36"/>
  <c r="BV25" i="36"/>
  <c r="BV24" i="36"/>
  <c r="BV23" i="36"/>
  <c r="BV22" i="36"/>
  <c r="BV21" i="36"/>
  <c r="BV20" i="36"/>
  <c r="BV19" i="36"/>
  <c r="BV18" i="36"/>
  <c r="BV17" i="36"/>
  <c r="BV16" i="36"/>
  <c r="BV15" i="36"/>
  <c r="BV14" i="36"/>
  <c r="BV13" i="36"/>
  <c r="BV12" i="36"/>
  <c r="BV11" i="36"/>
  <c r="BV10" i="36"/>
  <c r="BV9" i="36"/>
  <c r="BV8" i="36"/>
  <c r="BV7" i="36"/>
  <c r="BV6" i="36"/>
  <c r="BV5" i="36"/>
  <c r="BV4" i="36"/>
  <c r="BR45" i="36"/>
  <c r="BR44" i="36"/>
  <c r="BR43" i="36"/>
  <c r="BR42" i="36"/>
  <c r="BR41" i="36"/>
  <c r="BR40" i="36"/>
  <c r="BR39" i="36"/>
  <c r="BR38" i="36"/>
  <c r="BR37" i="36"/>
  <c r="BR36" i="36"/>
  <c r="BR35" i="36"/>
  <c r="BR34" i="36"/>
  <c r="BR33" i="36"/>
  <c r="BR32" i="36"/>
  <c r="BR31" i="36"/>
  <c r="BR30" i="36"/>
  <c r="BR29" i="36"/>
  <c r="BR28" i="36"/>
  <c r="BR27" i="36"/>
  <c r="BR26" i="36"/>
  <c r="BR25" i="36"/>
  <c r="BR24" i="36"/>
  <c r="BR23" i="36"/>
  <c r="BR22" i="36"/>
  <c r="BR21" i="36"/>
  <c r="BR20" i="36"/>
  <c r="BR19" i="36"/>
  <c r="BR18" i="36"/>
  <c r="BR17" i="36"/>
  <c r="BR16" i="36"/>
  <c r="BR15" i="36"/>
  <c r="BR14" i="36"/>
  <c r="BR13" i="36"/>
  <c r="BR12" i="36"/>
  <c r="BR11" i="36"/>
  <c r="BR10" i="36"/>
  <c r="BR9" i="36"/>
  <c r="BR8" i="36"/>
  <c r="BR7" i="36"/>
  <c r="BR6" i="36"/>
  <c r="BR5" i="36"/>
  <c r="BR4" i="36"/>
  <c r="BN45" i="36"/>
  <c r="BN44" i="36"/>
  <c r="BN43" i="36"/>
  <c r="BN42" i="36"/>
  <c r="BN41" i="36"/>
  <c r="BN40" i="36"/>
  <c r="BN39" i="36"/>
  <c r="BN38" i="36"/>
  <c r="BN37" i="36"/>
  <c r="BN36" i="36"/>
  <c r="BN35" i="36"/>
  <c r="BN34" i="36"/>
  <c r="BN33" i="36"/>
  <c r="BN32" i="36"/>
  <c r="BN31" i="36"/>
  <c r="BN30" i="36"/>
  <c r="BN29" i="36"/>
  <c r="BN28" i="36"/>
  <c r="BN27" i="36"/>
  <c r="BN26" i="36"/>
  <c r="BN25" i="36"/>
  <c r="BN24" i="36"/>
  <c r="BN23" i="36"/>
  <c r="BN22" i="36"/>
  <c r="BN21" i="36"/>
  <c r="BN20" i="36"/>
  <c r="BN19" i="36"/>
  <c r="BN18" i="36"/>
  <c r="BN17" i="36"/>
  <c r="BN16" i="36"/>
  <c r="BN15" i="36"/>
  <c r="BN14" i="36"/>
  <c r="BN13" i="36"/>
  <c r="BN12" i="36"/>
  <c r="BN11" i="36"/>
  <c r="BN10" i="36"/>
  <c r="BN9" i="36"/>
  <c r="BN8" i="36"/>
  <c r="BN7" i="36"/>
  <c r="BN6" i="36"/>
  <c r="BN5" i="36"/>
  <c r="BN4" i="36"/>
  <c r="BJ45" i="36"/>
  <c r="BJ44" i="36"/>
  <c r="BJ43" i="36"/>
  <c r="BJ42" i="36"/>
  <c r="BJ41" i="36"/>
  <c r="BJ40" i="36"/>
  <c r="BJ39" i="36"/>
  <c r="BJ38" i="36"/>
  <c r="BJ37" i="36"/>
  <c r="BJ36" i="36"/>
  <c r="BJ35" i="36"/>
  <c r="BJ34" i="36"/>
  <c r="BJ33" i="36"/>
  <c r="BJ32" i="36"/>
  <c r="BJ31" i="36"/>
  <c r="BJ30" i="36"/>
  <c r="BJ29" i="36"/>
  <c r="BJ28" i="36"/>
  <c r="BJ27" i="36"/>
  <c r="BJ26" i="36"/>
  <c r="BJ25" i="36"/>
  <c r="BJ24" i="36"/>
  <c r="BJ23" i="36"/>
  <c r="BJ22" i="36"/>
  <c r="BJ21" i="36"/>
  <c r="BJ20" i="36"/>
  <c r="BJ19" i="36"/>
  <c r="BJ18" i="36"/>
  <c r="BJ17" i="36"/>
  <c r="BJ16" i="36"/>
  <c r="BJ15" i="36"/>
  <c r="BJ14" i="36"/>
  <c r="BJ13" i="36"/>
  <c r="BJ12" i="36"/>
  <c r="BJ11" i="36"/>
  <c r="BJ10" i="36"/>
  <c r="BJ9" i="36"/>
  <c r="BJ8" i="36"/>
  <c r="BJ7" i="36"/>
  <c r="BJ6" i="36"/>
  <c r="BJ5" i="36"/>
  <c r="BJ4" i="36"/>
  <c r="BF45" i="36"/>
  <c r="BF44" i="36"/>
  <c r="BF43" i="36"/>
  <c r="BF42" i="36"/>
  <c r="BF41" i="36"/>
  <c r="BF40" i="36"/>
  <c r="BF39" i="36"/>
  <c r="BF38" i="36"/>
  <c r="BF37" i="36"/>
  <c r="BF36" i="36"/>
  <c r="BF35" i="36"/>
  <c r="BF34" i="36"/>
  <c r="BF33" i="36"/>
  <c r="BF32" i="36"/>
  <c r="BF31" i="36"/>
  <c r="BF30" i="36"/>
  <c r="BF29" i="36"/>
  <c r="BF28" i="36"/>
  <c r="BF27" i="36"/>
  <c r="BF26" i="36"/>
  <c r="BF25" i="36"/>
  <c r="BF24" i="36"/>
  <c r="BF23" i="36"/>
  <c r="BF22" i="36"/>
  <c r="BF21" i="36"/>
  <c r="BF20" i="36"/>
  <c r="BF19" i="36"/>
  <c r="BF18" i="36"/>
  <c r="BF17" i="36"/>
  <c r="BF16" i="36"/>
  <c r="BF15" i="36"/>
  <c r="BF14" i="36"/>
  <c r="BF13" i="36"/>
  <c r="BF12" i="36"/>
  <c r="BF11" i="36"/>
  <c r="BF10" i="36"/>
  <c r="BF9" i="36"/>
  <c r="BF8" i="36"/>
  <c r="BF7" i="36"/>
  <c r="BF6" i="36"/>
  <c r="BF5" i="36"/>
  <c r="BF4" i="36"/>
  <c r="BB45" i="36"/>
  <c r="BB44" i="36"/>
  <c r="BB43" i="36"/>
  <c r="BB42" i="36"/>
  <c r="BB41" i="36"/>
  <c r="BB40" i="36"/>
  <c r="BB39" i="36"/>
  <c r="BB38" i="36"/>
  <c r="BB37" i="36"/>
  <c r="BB36" i="36"/>
  <c r="BB35" i="36"/>
  <c r="BB34" i="36"/>
  <c r="BB33" i="36"/>
  <c r="BB32" i="36"/>
  <c r="BB31" i="36"/>
  <c r="BB30" i="36"/>
  <c r="BB29" i="36"/>
  <c r="BB28" i="36"/>
  <c r="BB27" i="36"/>
  <c r="BB26" i="36"/>
  <c r="BB25" i="36"/>
  <c r="BB24" i="36"/>
  <c r="BB23" i="36"/>
  <c r="BB22" i="36"/>
  <c r="BB21" i="36"/>
  <c r="BB20" i="36"/>
  <c r="BB19" i="36"/>
  <c r="BB18" i="36"/>
  <c r="BB17" i="36"/>
  <c r="BB16" i="36"/>
  <c r="BB15" i="36"/>
  <c r="BB14" i="36"/>
  <c r="BB13" i="36"/>
  <c r="BB12" i="36"/>
  <c r="BB11" i="36"/>
  <c r="BB10" i="36"/>
  <c r="BB9" i="36"/>
  <c r="BB8" i="36"/>
  <c r="BB7" i="36"/>
  <c r="BB6" i="36"/>
  <c r="BB5" i="36"/>
  <c r="BB4" i="36"/>
  <c r="AX45" i="36"/>
  <c r="AX44" i="36"/>
  <c r="AX43" i="36"/>
  <c r="AX42" i="36"/>
  <c r="AX41" i="36"/>
  <c r="AX40" i="36"/>
  <c r="AX39" i="36"/>
  <c r="AX38" i="36"/>
  <c r="AX37" i="36"/>
  <c r="AX36" i="36"/>
  <c r="AX35" i="36"/>
  <c r="AX34" i="36"/>
  <c r="AX33" i="36"/>
  <c r="AX32" i="36"/>
  <c r="AX31" i="36"/>
  <c r="AX30" i="36"/>
  <c r="AX29" i="36"/>
  <c r="AX28" i="36"/>
  <c r="AX27" i="36"/>
  <c r="AX26" i="36"/>
  <c r="AX25" i="36"/>
  <c r="AX24" i="36"/>
  <c r="AX23" i="36"/>
  <c r="AX22" i="36"/>
  <c r="AX21" i="36"/>
  <c r="AX20" i="36"/>
  <c r="AX19" i="36"/>
  <c r="AX18" i="36"/>
  <c r="AX17" i="36"/>
  <c r="AX16" i="36"/>
  <c r="AX15" i="36"/>
  <c r="AX14" i="36"/>
  <c r="AX13" i="36"/>
  <c r="AX12" i="36"/>
  <c r="AX11" i="36"/>
  <c r="AX10" i="36"/>
  <c r="AX9" i="36"/>
  <c r="AX8" i="36"/>
  <c r="AX7" i="36"/>
  <c r="AX6" i="36"/>
  <c r="AX5" i="36"/>
  <c r="AX4" i="36"/>
  <c r="AT45" i="36"/>
  <c r="AT44" i="36"/>
  <c r="AT43" i="36"/>
  <c r="AT42" i="36"/>
  <c r="AT41" i="36"/>
  <c r="AT40" i="36"/>
  <c r="AT39" i="36"/>
  <c r="AT38" i="36"/>
  <c r="AT37" i="36"/>
  <c r="AT36" i="36"/>
  <c r="AT35" i="36"/>
  <c r="AT34" i="36"/>
  <c r="AT33" i="36"/>
  <c r="AT32" i="36"/>
  <c r="AT31" i="36"/>
  <c r="AT30" i="36"/>
  <c r="AT29" i="36"/>
  <c r="AT28" i="36"/>
  <c r="AT27" i="36"/>
  <c r="AT26" i="36"/>
  <c r="AT25" i="36"/>
  <c r="AT24" i="36"/>
  <c r="AT23" i="36"/>
  <c r="AT22" i="36"/>
  <c r="AT21" i="36"/>
  <c r="AT20" i="36"/>
  <c r="AT19" i="36"/>
  <c r="AT18" i="36"/>
  <c r="AT17" i="36"/>
  <c r="AT16" i="36"/>
  <c r="AT15" i="36"/>
  <c r="AT14" i="36"/>
  <c r="AT13" i="36"/>
  <c r="AT12" i="36"/>
  <c r="AT11" i="36"/>
  <c r="AT10" i="36"/>
  <c r="AT9" i="36"/>
  <c r="AT8" i="36"/>
  <c r="AT7" i="36"/>
  <c r="AT6" i="36"/>
  <c r="AT5" i="36"/>
  <c r="AT4" i="36"/>
  <c r="AP45" i="36"/>
  <c r="AP44" i="36"/>
  <c r="AP43" i="36"/>
  <c r="AP42" i="36"/>
  <c r="AP41" i="36"/>
  <c r="AP40" i="36"/>
  <c r="AP39" i="36"/>
  <c r="AP38" i="36"/>
  <c r="AP37" i="36"/>
  <c r="AP36" i="36"/>
  <c r="AP35" i="36"/>
  <c r="AP34" i="36"/>
  <c r="AP33" i="36"/>
  <c r="AP32" i="36"/>
  <c r="AP31" i="36"/>
  <c r="AP30" i="36"/>
  <c r="AP29" i="36"/>
  <c r="AP28" i="36"/>
  <c r="AP27" i="36"/>
  <c r="AP26" i="36"/>
  <c r="AP25" i="36"/>
  <c r="AP24" i="36"/>
  <c r="AP23" i="36"/>
  <c r="AP22" i="36"/>
  <c r="AP21" i="36"/>
  <c r="AP20" i="36"/>
  <c r="AP19" i="36"/>
  <c r="AP18" i="36"/>
  <c r="AP17" i="36"/>
  <c r="AP16" i="36"/>
  <c r="AP15" i="36"/>
  <c r="AP14" i="36"/>
  <c r="AP13" i="36"/>
  <c r="AP12" i="36"/>
  <c r="AP11" i="36"/>
  <c r="AP10" i="36"/>
  <c r="AP9" i="36"/>
  <c r="AP8" i="36"/>
  <c r="AP7" i="36"/>
  <c r="AP6" i="36"/>
  <c r="AP5" i="36"/>
  <c r="AP4" i="36"/>
  <c r="AL45" i="36"/>
  <c r="AL44" i="36"/>
  <c r="AL43" i="36"/>
  <c r="AL42" i="36"/>
  <c r="AL41" i="36"/>
  <c r="AL40" i="36"/>
  <c r="AL39" i="36"/>
  <c r="AL38" i="36"/>
  <c r="AL37" i="36"/>
  <c r="AL36" i="36"/>
  <c r="AL35" i="36"/>
  <c r="AL34" i="36"/>
  <c r="AL33" i="36"/>
  <c r="AL32" i="36"/>
  <c r="AL31" i="36"/>
  <c r="AL30" i="36"/>
  <c r="AL29" i="36"/>
  <c r="AL28" i="36"/>
  <c r="AL27" i="36"/>
  <c r="AL26" i="36"/>
  <c r="AL25" i="36"/>
  <c r="AL24" i="36"/>
  <c r="AL23" i="36"/>
  <c r="AL22" i="36"/>
  <c r="AL21" i="36"/>
  <c r="AL20" i="36"/>
  <c r="AL19" i="36"/>
  <c r="AL18" i="36"/>
  <c r="AL17" i="36"/>
  <c r="AL16" i="36"/>
  <c r="AL15" i="36"/>
  <c r="AL14" i="36"/>
  <c r="AL13" i="36"/>
  <c r="AL12" i="36"/>
  <c r="AL11" i="36"/>
  <c r="AL10" i="36"/>
  <c r="AL9" i="36"/>
  <c r="AL8" i="36"/>
  <c r="AL7" i="36"/>
  <c r="AL6" i="36"/>
  <c r="AL5" i="36"/>
  <c r="AL4" i="36"/>
  <c r="AH45" i="36"/>
  <c r="AH44" i="36"/>
  <c r="AH43" i="36"/>
  <c r="AH42" i="36"/>
  <c r="AH41" i="36"/>
  <c r="AH40" i="36"/>
  <c r="AH39" i="36"/>
  <c r="AH38" i="36"/>
  <c r="AH37" i="36"/>
  <c r="AH36" i="36"/>
  <c r="AH35" i="36"/>
  <c r="AH34" i="36"/>
  <c r="AH33" i="36"/>
  <c r="AH32" i="36"/>
  <c r="AH31" i="36"/>
  <c r="AH30" i="36"/>
  <c r="AH29" i="36"/>
  <c r="AH28" i="36"/>
  <c r="AH27" i="36"/>
  <c r="AH26" i="36"/>
  <c r="AH25" i="36"/>
  <c r="AH24" i="36"/>
  <c r="AH23" i="36"/>
  <c r="AH22" i="36"/>
  <c r="AH21" i="36"/>
  <c r="AH20" i="36"/>
  <c r="AH19" i="36"/>
  <c r="AH18" i="36"/>
  <c r="AH17" i="36"/>
  <c r="AH16" i="36"/>
  <c r="AH15" i="36"/>
  <c r="AH14" i="36"/>
  <c r="AH13" i="36"/>
  <c r="AH12" i="36"/>
  <c r="AH11" i="36"/>
  <c r="AH10" i="36"/>
  <c r="AH9" i="36"/>
  <c r="AH8" i="36"/>
  <c r="AH7" i="36"/>
  <c r="AH6" i="36"/>
  <c r="AH5" i="36"/>
  <c r="AH4" i="36"/>
  <c r="AD45" i="36"/>
  <c r="AD44" i="36"/>
  <c r="AD43" i="36"/>
  <c r="AD42" i="36"/>
  <c r="AD41" i="36"/>
  <c r="AD40" i="36"/>
  <c r="AD39" i="36"/>
  <c r="AD38" i="36"/>
  <c r="AD37" i="36"/>
  <c r="AD36" i="36"/>
  <c r="AD35" i="36"/>
  <c r="AD34" i="36"/>
  <c r="AD33" i="36"/>
  <c r="AD32" i="36"/>
  <c r="AD31" i="36"/>
  <c r="AD30" i="36"/>
  <c r="AD29" i="36"/>
  <c r="AD28" i="36"/>
  <c r="AD27" i="36"/>
  <c r="AD26" i="36"/>
  <c r="AD25" i="36"/>
  <c r="AD24" i="36"/>
  <c r="AD23" i="36"/>
  <c r="AD22" i="36"/>
  <c r="AD21" i="36"/>
  <c r="AD20" i="36"/>
  <c r="AD19" i="36"/>
  <c r="AD18" i="36"/>
  <c r="AD17" i="36"/>
  <c r="AD16" i="36"/>
  <c r="AD15" i="36"/>
  <c r="AD14" i="36"/>
  <c r="AD13" i="36"/>
  <c r="AD12" i="36"/>
  <c r="AD11" i="36"/>
  <c r="AD10" i="36"/>
  <c r="AD9" i="36"/>
  <c r="AD8" i="36"/>
  <c r="AD7" i="36"/>
  <c r="AD6" i="36"/>
  <c r="AD5" i="36"/>
  <c r="AD4" i="36"/>
  <c r="Z45" i="36"/>
  <c r="Z44" i="36"/>
  <c r="Z43" i="36"/>
  <c r="Z42" i="36"/>
  <c r="Z41" i="36"/>
  <c r="Z40" i="36"/>
  <c r="Z39" i="36"/>
  <c r="Z38" i="36"/>
  <c r="Z37" i="36"/>
  <c r="Z36" i="36"/>
  <c r="Z35" i="36"/>
  <c r="Z34" i="36"/>
  <c r="Z33" i="36"/>
  <c r="Z32" i="36"/>
  <c r="Z31" i="36"/>
  <c r="Z30" i="36"/>
  <c r="Z29" i="36"/>
  <c r="Z28" i="36"/>
  <c r="Z27" i="36"/>
  <c r="Z26" i="36"/>
  <c r="Z25" i="36"/>
  <c r="Z24" i="36"/>
  <c r="Z23" i="36"/>
  <c r="Z22" i="36"/>
  <c r="Z21" i="36"/>
  <c r="Z20" i="36"/>
  <c r="Z19" i="36"/>
  <c r="Z18" i="36"/>
  <c r="Z17" i="36"/>
  <c r="Z16" i="36"/>
  <c r="Z15" i="36"/>
  <c r="Z14" i="36"/>
  <c r="Z13" i="36"/>
  <c r="Z12" i="36"/>
  <c r="Z11" i="36"/>
  <c r="Z10" i="36"/>
  <c r="Z9" i="36"/>
  <c r="Z8" i="36"/>
  <c r="Z7" i="36"/>
  <c r="Z6" i="36"/>
  <c r="Z5" i="36"/>
  <c r="Z4" i="36"/>
  <c r="V45" i="36"/>
  <c r="V44" i="36"/>
  <c r="V43" i="36"/>
  <c r="V42" i="36"/>
  <c r="V41" i="36"/>
  <c r="V40" i="36"/>
  <c r="V39" i="36"/>
  <c r="V38" i="36"/>
  <c r="V37" i="36"/>
  <c r="V36" i="36"/>
  <c r="V35" i="36"/>
  <c r="V34" i="36"/>
  <c r="V33" i="36"/>
  <c r="V32" i="36"/>
  <c r="V31" i="36"/>
  <c r="V30" i="36"/>
  <c r="V29" i="36"/>
  <c r="V28" i="36"/>
  <c r="V27" i="36"/>
  <c r="V26" i="36"/>
  <c r="V25" i="36"/>
  <c r="V24" i="36"/>
  <c r="V23" i="36"/>
  <c r="V22" i="36"/>
  <c r="V21" i="36"/>
  <c r="V20" i="36"/>
  <c r="V19" i="36"/>
  <c r="V18" i="36"/>
  <c r="V17" i="36"/>
  <c r="V16" i="36"/>
  <c r="V15" i="36"/>
  <c r="V14" i="36"/>
  <c r="V13" i="36"/>
  <c r="V12" i="36"/>
  <c r="V11" i="36"/>
  <c r="V10" i="36"/>
  <c r="V9" i="36"/>
  <c r="V8" i="36"/>
  <c r="V7" i="36"/>
  <c r="V6" i="36"/>
  <c r="V5" i="36"/>
  <c r="V4" i="36"/>
  <c r="R45" i="36"/>
  <c r="R44" i="36"/>
  <c r="R43" i="36"/>
  <c r="R42" i="36"/>
  <c r="R41" i="36"/>
  <c r="R40" i="36"/>
  <c r="R39" i="36"/>
  <c r="R38" i="36"/>
  <c r="R37" i="36"/>
  <c r="R36" i="36"/>
  <c r="R35" i="36"/>
  <c r="R34" i="36"/>
  <c r="R33" i="36"/>
  <c r="R32" i="36"/>
  <c r="R31" i="36"/>
  <c r="R30" i="36"/>
  <c r="R29" i="36"/>
  <c r="R28" i="36"/>
  <c r="R27" i="36"/>
  <c r="R26" i="36"/>
  <c r="R25" i="36"/>
  <c r="R24" i="36"/>
  <c r="R23" i="36"/>
  <c r="R22" i="36"/>
  <c r="R21" i="36"/>
  <c r="R20" i="36"/>
  <c r="R19" i="36"/>
  <c r="R18" i="36"/>
  <c r="R17" i="36"/>
  <c r="R16" i="36"/>
  <c r="R15" i="36"/>
  <c r="R14" i="36"/>
  <c r="R13" i="36"/>
  <c r="R12" i="36"/>
  <c r="R11" i="36"/>
  <c r="R10" i="36"/>
  <c r="R9" i="36"/>
  <c r="R8" i="36"/>
  <c r="R7" i="36"/>
  <c r="R6" i="36"/>
  <c r="R5" i="36"/>
  <c r="R4" i="36"/>
  <c r="N45" i="36"/>
  <c r="N44" i="36"/>
  <c r="N43" i="36"/>
  <c r="N42" i="36"/>
  <c r="N41" i="36"/>
  <c r="N40" i="36"/>
  <c r="N39" i="36"/>
  <c r="N38" i="36"/>
  <c r="N37" i="36"/>
  <c r="N36" i="36"/>
  <c r="N35" i="36"/>
  <c r="N34" i="36"/>
  <c r="N33" i="36"/>
  <c r="N32" i="36"/>
  <c r="N31" i="36"/>
  <c r="N30" i="36"/>
  <c r="N29" i="36"/>
  <c r="N28" i="36"/>
  <c r="N27" i="36"/>
  <c r="N26" i="36"/>
  <c r="N25" i="36"/>
  <c r="N24" i="36"/>
  <c r="N23" i="36"/>
  <c r="N22" i="36"/>
  <c r="N21" i="36"/>
  <c r="N20" i="36"/>
  <c r="N19" i="36"/>
  <c r="N18" i="36"/>
  <c r="N17" i="36"/>
  <c r="N16" i="36"/>
  <c r="N15" i="36"/>
  <c r="N14" i="36"/>
  <c r="N13" i="36"/>
  <c r="N12" i="36"/>
  <c r="N11" i="36"/>
  <c r="N10" i="36"/>
  <c r="N9" i="36"/>
  <c r="N8" i="36"/>
  <c r="N7" i="36"/>
  <c r="N6" i="36"/>
  <c r="N5" i="36"/>
  <c r="N4" i="36"/>
  <c r="CA46" i="36"/>
  <c r="BX46" i="36"/>
  <c r="BW46" i="36"/>
  <c r="BT46" i="36"/>
  <c r="BV46" i="36" s="1"/>
  <c r="BS46" i="36"/>
  <c r="BP46" i="36"/>
  <c r="BR46" i="36" s="1"/>
  <c r="BO46" i="36"/>
  <c r="BL46" i="36"/>
  <c r="BN46" i="36" s="1"/>
  <c r="BK46" i="36"/>
  <c r="BH46" i="36"/>
  <c r="BG46" i="36"/>
  <c r="BD46" i="36"/>
  <c r="BF46" i="36" s="1"/>
  <c r="BC46" i="36"/>
  <c r="AZ46" i="36"/>
  <c r="BB46" i="36" s="1"/>
  <c r="AY46" i="36"/>
  <c r="AV46" i="36"/>
  <c r="AX46" i="36" s="1"/>
  <c r="AU46" i="36"/>
  <c r="AR46" i="36"/>
  <c r="AQ46" i="36"/>
  <c r="AN46" i="36"/>
  <c r="AP46" i="36" s="1"/>
  <c r="AM46" i="36"/>
  <c r="AJ46" i="36"/>
  <c r="AL46" i="36" s="1"/>
  <c r="AF46" i="36"/>
  <c r="AH46" i="36" s="1"/>
  <c r="AE46" i="36"/>
  <c r="AB46" i="36"/>
  <c r="AA46" i="36"/>
  <c r="X46" i="36"/>
  <c r="W46" i="36"/>
  <c r="T46" i="36"/>
  <c r="V46" i="36" s="1"/>
  <c r="S46" i="36"/>
  <c r="P46" i="36"/>
  <c r="R46" i="36" s="1"/>
  <c r="O46" i="36"/>
  <c r="L46" i="36"/>
  <c r="K46" i="36"/>
  <c r="H46" i="36"/>
  <c r="J46" i="36" s="1"/>
  <c r="J45" i="36"/>
  <c r="J44" i="36"/>
  <c r="J43" i="36"/>
  <c r="J42" i="36"/>
  <c r="J41" i="36"/>
  <c r="J40" i="36"/>
  <c r="J39" i="36"/>
  <c r="J38" i="36"/>
  <c r="J37" i="36"/>
  <c r="J36" i="36"/>
  <c r="J35" i="36"/>
  <c r="J34" i="36"/>
  <c r="J33" i="36"/>
  <c r="J32" i="36"/>
  <c r="J31" i="36"/>
  <c r="J30" i="36"/>
  <c r="J29" i="36"/>
  <c r="J28" i="36"/>
  <c r="J27" i="36"/>
  <c r="J26" i="36"/>
  <c r="J25" i="36"/>
  <c r="J24" i="36"/>
  <c r="J23" i="36"/>
  <c r="J22" i="36"/>
  <c r="J21" i="36"/>
  <c r="J20" i="36"/>
  <c r="J19" i="36"/>
  <c r="J18" i="36"/>
  <c r="J17" i="36"/>
  <c r="J16" i="36"/>
  <c r="J15" i="36"/>
  <c r="J14" i="36"/>
  <c r="J13" i="36"/>
  <c r="J12" i="36"/>
  <c r="J11" i="36"/>
  <c r="J10" i="36"/>
  <c r="J9" i="36"/>
  <c r="J8" i="36"/>
  <c r="J7" i="36"/>
  <c r="J6" i="36"/>
  <c r="J5" i="36"/>
  <c r="J4" i="36"/>
  <c r="O30" i="47" l="1"/>
  <c r="S30" i="47"/>
  <c r="K30" i="47"/>
  <c r="M30" i="47"/>
  <c r="U30" i="47"/>
  <c r="BZ46" i="36"/>
  <c r="BJ46" i="36"/>
  <c r="AT46" i="36"/>
  <c r="AD46" i="36"/>
  <c r="Z46" i="36"/>
  <c r="F4" i="36"/>
  <c r="E46" i="36"/>
  <c r="N46" i="36"/>
  <c r="G46" i="36"/>
  <c r="D46" i="36"/>
  <c r="F46" i="36" l="1"/>
  <c r="DL44" i="35" l="1"/>
  <c r="DF44" i="35"/>
  <c r="CZ44" i="35"/>
  <c r="CT44" i="35"/>
  <c r="CN44" i="35"/>
  <c r="CH44" i="35"/>
  <c r="CB44" i="35"/>
  <c r="BV44" i="35"/>
  <c r="BP44" i="35"/>
  <c r="BJ44" i="35"/>
  <c r="BD44" i="35"/>
  <c r="AX44" i="35"/>
  <c r="AR44" i="35"/>
  <c r="AL44" i="35"/>
  <c r="AF44" i="35"/>
  <c r="Z44" i="35"/>
  <c r="T44" i="35"/>
  <c r="N44" i="35"/>
  <c r="DL43" i="35"/>
  <c r="DF43" i="35"/>
  <c r="CZ43" i="35"/>
  <c r="CT43" i="35"/>
  <c r="CN43" i="35"/>
  <c r="CH43" i="35"/>
  <c r="CB43" i="35"/>
  <c r="BV43" i="35"/>
  <c r="BP43" i="35"/>
  <c r="BJ43" i="35"/>
  <c r="BD43" i="35"/>
  <c r="AX43" i="35"/>
  <c r="AR43" i="35"/>
  <c r="AL43" i="35"/>
  <c r="AF43" i="35"/>
  <c r="Z43" i="35"/>
  <c r="T43" i="35"/>
  <c r="N43" i="35"/>
  <c r="DL42" i="35"/>
  <c r="DF42" i="35"/>
  <c r="CZ42" i="35"/>
  <c r="CT42" i="35"/>
  <c r="CN42" i="35"/>
  <c r="CH42" i="35"/>
  <c r="CB42" i="35"/>
  <c r="BV42" i="35"/>
  <c r="BP42" i="35"/>
  <c r="BJ42" i="35"/>
  <c r="BD42" i="35"/>
  <c r="AX42" i="35"/>
  <c r="AR42" i="35"/>
  <c r="AL42" i="35"/>
  <c r="AF42" i="35"/>
  <c r="Z42" i="35"/>
  <c r="T42" i="35"/>
  <c r="N42" i="35"/>
  <c r="DL41" i="35"/>
  <c r="DF41" i="35"/>
  <c r="CZ41" i="35"/>
  <c r="CT41" i="35"/>
  <c r="CN41" i="35"/>
  <c r="CH41" i="35"/>
  <c r="CB41" i="35"/>
  <c r="BV41" i="35"/>
  <c r="BP41" i="35"/>
  <c r="BJ41" i="35"/>
  <c r="BD41" i="35"/>
  <c r="AX41" i="35"/>
  <c r="AR41" i="35"/>
  <c r="AL41" i="35"/>
  <c r="AF41" i="35"/>
  <c r="Z41" i="35"/>
  <c r="T41" i="35"/>
  <c r="N41" i="35"/>
  <c r="DL40" i="35"/>
  <c r="DF40" i="35"/>
  <c r="CZ40" i="35"/>
  <c r="CT40" i="35"/>
  <c r="CN40" i="35"/>
  <c r="CH40" i="35"/>
  <c r="CB40" i="35"/>
  <c r="BV40" i="35"/>
  <c r="BP40" i="35"/>
  <c r="BJ40" i="35"/>
  <c r="BD40" i="35"/>
  <c r="AX40" i="35"/>
  <c r="AR40" i="35"/>
  <c r="AL40" i="35"/>
  <c r="AF40" i="35"/>
  <c r="Z40" i="35"/>
  <c r="T40" i="35"/>
  <c r="N40" i="35"/>
  <c r="DL39" i="35"/>
  <c r="DF39" i="35"/>
  <c r="CZ39" i="35"/>
  <c r="CT39" i="35"/>
  <c r="CN39" i="35"/>
  <c r="CH39" i="35"/>
  <c r="CB39" i="35"/>
  <c r="BV39" i="35"/>
  <c r="BP39" i="35"/>
  <c r="BJ39" i="35"/>
  <c r="BD39" i="35"/>
  <c r="AX39" i="35"/>
  <c r="AR39" i="35"/>
  <c r="AL39" i="35"/>
  <c r="AF39" i="35"/>
  <c r="Z39" i="35"/>
  <c r="T39" i="35"/>
  <c r="N39" i="35"/>
  <c r="DL38" i="35"/>
  <c r="DF38" i="35"/>
  <c r="CZ38" i="35"/>
  <c r="CT38" i="35"/>
  <c r="CN38" i="35"/>
  <c r="CH38" i="35"/>
  <c r="CB38" i="35"/>
  <c r="BV38" i="35"/>
  <c r="BP38" i="35"/>
  <c r="BJ38" i="35"/>
  <c r="BD38" i="35"/>
  <c r="AX38" i="35"/>
  <c r="AR38" i="35"/>
  <c r="AL38" i="35"/>
  <c r="AF38" i="35"/>
  <c r="Z38" i="35"/>
  <c r="T38" i="35"/>
  <c r="N38" i="35"/>
  <c r="DL37" i="35"/>
  <c r="DF37" i="35"/>
  <c r="CZ37" i="35"/>
  <c r="CT37" i="35"/>
  <c r="CN37" i="35"/>
  <c r="CH37" i="35"/>
  <c r="CB37" i="35"/>
  <c r="BV37" i="35"/>
  <c r="BP37" i="35"/>
  <c r="BJ37" i="35"/>
  <c r="BD37" i="35"/>
  <c r="AX37" i="35"/>
  <c r="AR37" i="35"/>
  <c r="AL37" i="35"/>
  <c r="AF37" i="35"/>
  <c r="Z37" i="35"/>
  <c r="T37" i="35"/>
  <c r="N37" i="35"/>
  <c r="DL36" i="35"/>
  <c r="DF36" i="35"/>
  <c r="CZ36" i="35"/>
  <c r="CT36" i="35"/>
  <c r="CN36" i="35"/>
  <c r="CH36" i="35"/>
  <c r="CB36" i="35"/>
  <c r="BV36" i="35"/>
  <c r="BP36" i="35"/>
  <c r="BJ36" i="35"/>
  <c r="BD36" i="35"/>
  <c r="AX36" i="35"/>
  <c r="AR36" i="35"/>
  <c r="AL36" i="35"/>
  <c r="AF36" i="35"/>
  <c r="Z36" i="35"/>
  <c r="T36" i="35"/>
  <c r="N36" i="35"/>
  <c r="DL35" i="35"/>
  <c r="DF35" i="35"/>
  <c r="CZ35" i="35"/>
  <c r="CT35" i="35"/>
  <c r="CN35" i="35"/>
  <c r="CH35" i="35"/>
  <c r="CB35" i="35"/>
  <c r="BV35" i="35"/>
  <c r="BP35" i="35"/>
  <c r="BJ35" i="35"/>
  <c r="BD35" i="35"/>
  <c r="AX35" i="35"/>
  <c r="AR35" i="35"/>
  <c r="AL35" i="35"/>
  <c r="AF35" i="35"/>
  <c r="Z35" i="35"/>
  <c r="T35" i="35"/>
  <c r="N35" i="35"/>
  <c r="DL34" i="35"/>
  <c r="DF34" i="35"/>
  <c r="CZ34" i="35"/>
  <c r="CT34" i="35"/>
  <c r="CN34" i="35"/>
  <c r="CH34" i="35"/>
  <c r="CB34" i="35"/>
  <c r="BV34" i="35"/>
  <c r="BP34" i="35"/>
  <c r="BJ34" i="35"/>
  <c r="BD34" i="35"/>
  <c r="AX34" i="35"/>
  <c r="AR34" i="35"/>
  <c r="AL34" i="35"/>
  <c r="AF34" i="35"/>
  <c r="Z34" i="35"/>
  <c r="T34" i="35"/>
  <c r="N34" i="35"/>
  <c r="DL33" i="35"/>
  <c r="DF33" i="35"/>
  <c r="CZ33" i="35"/>
  <c r="CT33" i="35"/>
  <c r="CN33" i="35"/>
  <c r="CH33" i="35"/>
  <c r="CB33" i="35"/>
  <c r="BV33" i="35"/>
  <c r="BP33" i="35"/>
  <c r="BJ33" i="35"/>
  <c r="BD33" i="35"/>
  <c r="AX33" i="35"/>
  <c r="AR33" i="35"/>
  <c r="AL33" i="35"/>
  <c r="AF33" i="35"/>
  <c r="Z33" i="35"/>
  <c r="T33" i="35"/>
  <c r="N33" i="35"/>
  <c r="DL32" i="35"/>
  <c r="DF32" i="35"/>
  <c r="CZ32" i="35"/>
  <c r="CT32" i="35"/>
  <c r="CN32" i="35"/>
  <c r="CH32" i="35"/>
  <c r="CB32" i="35"/>
  <c r="BV32" i="35"/>
  <c r="BP32" i="35"/>
  <c r="BJ32" i="35"/>
  <c r="BD32" i="35"/>
  <c r="AX32" i="35"/>
  <c r="AR32" i="35"/>
  <c r="AL32" i="35"/>
  <c r="AF32" i="35"/>
  <c r="Z32" i="35"/>
  <c r="T32" i="35"/>
  <c r="N32" i="35"/>
  <c r="DL31" i="35"/>
  <c r="DF31" i="35"/>
  <c r="CZ31" i="35"/>
  <c r="CT31" i="35"/>
  <c r="CN31" i="35"/>
  <c r="CH31" i="35"/>
  <c r="CB31" i="35"/>
  <c r="BV31" i="35"/>
  <c r="BP31" i="35"/>
  <c r="BJ31" i="35"/>
  <c r="BD31" i="35"/>
  <c r="AX31" i="35"/>
  <c r="AR31" i="35"/>
  <c r="AL31" i="35"/>
  <c r="AF31" i="35"/>
  <c r="Z31" i="35"/>
  <c r="T31" i="35"/>
  <c r="N31" i="35"/>
  <c r="DL30" i="35"/>
  <c r="DF30" i="35"/>
  <c r="CZ30" i="35"/>
  <c r="CT30" i="35"/>
  <c r="CN30" i="35"/>
  <c r="CH30" i="35"/>
  <c r="CB30" i="35"/>
  <c r="BV30" i="35"/>
  <c r="BP30" i="35"/>
  <c r="BJ30" i="35"/>
  <c r="BD30" i="35"/>
  <c r="AX30" i="35"/>
  <c r="AR30" i="35"/>
  <c r="AL30" i="35"/>
  <c r="AF30" i="35"/>
  <c r="Z30" i="35"/>
  <c r="T30" i="35"/>
  <c r="N30" i="35"/>
  <c r="DM46" i="35"/>
  <c r="DH46" i="35"/>
  <c r="DG46" i="35"/>
  <c r="DB46" i="35"/>
  <c r="DA46" i="35"/>
  <c r="CV46" i="35"/>
  <c r="CU46" i="35"/>
  <c r="CP46" i="35"/>
  <c r="CO46" i="35"/>
  <c r="CJ46" i="35"/>
  <c r="CI46" i="35"/>
  <c r="CD46" i="35"/>
  <c r="CC46" i="35"/>
  <c r="BX46" i="35"/>
  <c r="BW46" i="35"/>
  <c r="BR46" i="35"/>
  <c r="BQ46" i="35"/>
  <c r="BL46" i="35"/>
  <c r="BK46" i="35"/>
  <c r="BF46" i="35"/>
  <c r="BE46" i="35"/>
  <c r="AZ46" i="35"/>
  <c r="AY46" i="35"/>
  <c r="AT46" i="35"/>
  <c r="AS46" i="35"/>
  <c r="AN46" i="35"/>
  <c r="AM46" i="35"/>
  <c r="AH46" i="35"/>
  <c r="AG46" i="35"/>
  <c r="AB46" i="35"/>
  <c r="AA46" i="35"/>
  <c r="V46" i="35"/>
  <c r="U46" i="35"/>
  <c r="P46" i="35"/>
  <c r="O46" i="35"/>
  <c r="J46" i="35"/>
  <c r="DL45" i="35"/>
  <c r="DF45" i="35"/>
  <c r="CZ45" i="35"/>
  <c r="CT45" i="35"/>
  <c r="CN45" i="35"/>
  <c r="CH45" i="35"/>
  <c r="CB45" i="35"/>
  <c r="BV45" i="35"/>
  <c r="BP45" i="35"/>
  <c r="BJ45" i="35"/>
  <c r="BD45" i="35"/>
  <c r="AX45" i="35"/>
  <c r="AR45" i="35"/>
  <c r="AL45" i="35"/>
  <c r="AF45" i="35"/>
  <c r="Z45" i="35"/>
  <c r="T45" i="35"/>
  <c r="N45" i="35"/>
  <c r="DL29" i="35"/>
  <c r="DF29" i="35"/>
  <c r="CZ29" i="35"/>
  <c r="CT29" i="35"/>
  <c r="CN29" i="35"/>
  <c r="CH29" i="35"/>
  <c r="CB29" i="35"/>
  <c r="BV29" i="35"/>
  <c r="BP29" i="35"/>
  <c r="BJ29" i="35"/>
  <c r="BD29" i="35"/>
  <c r="AX29" i="35"/>
  <c r="AR29" i="35"/>
  <c r="AL29" i="35"/>
  <c r="AF29" i="35"/>
  <c r="Z29" i="35"/>
  <c r="T29" i="35"/>
  <c r="N29" i="35"/>
  <c r="DL28" i="35"/>
  <c r="DF28" i="35"/>
  <c r="CZ28" i="35"/>
  <c r="CT28" i="35"/>
  <c r="CN28" i="35"/>
  <c r="CH28" i="35"/>
  <c r="CB28" i="35"/>
  <c r="BV28" i="35"/>
  <c r="BP28" i="35"/>
  <c r="BJ28" i="35"/>
  <c r="BD28" i="35"/>
  <c r="AX28" i="35"/>
  <c r="AR28" i="35"/>
  <c r="AL28" i="35"/>
  <c r="AF28" i="35"/>
  <c r="Z28" i="35"/>
  <c r="T28" i="35"/>
  <c r="N28" i="35"/>
  <c r="DL27" i="35"/>
  <c r="DF27" i="35"/>
  <c r="CZ27" i="35"/>
  <c r="CT27" i="35"/>
  <c r="CN27" i="35"/>
  <c r="CH27" i="35"/>
  <c r="CB27" i="35"/>
  <c r="BV27" i="35"/>
  <c r="BP27" i="35"/>
  <c r="BJ27" i="35"/>
  <c r="BD27" i="35"/>
  <c r="AX27" i="35"/>
  <c r="AR27" i="35"/>
  <c r="AL27" i="35"/>
  <c r="AF27" i="35"/>
  <c r="Z27" i="35"/>
  <c r="T27" i="35"/>
  <c r="N27" i="35"/>
  <c r="DL26" i="35"/>
  <c r="DF26" i="35"/>
  <c r="CZ26" i="35"/>
  <c r="CT26" i="35"/>
  <c r="CN26" i="35"/>
  <c r="CH26" i="35"/>
  <c r="CB26" i="35"/>
  <c r="BV26" i="35"/>
  <c r="BP26" i="35"/>
  <c r="BJ26" i="35"/>
  <c r="BD26" i="35"/>
  <c r="AX26" i="35"/>
  <c r="AR26" i="35"/>
  <c r="AL26" i="35"/>
  <c r="AF26" i="35"/>
  <c r="Z26" i="35"/>
  <c r="T26" i="35"/>
  <c r="N26" i="35"/>
  <c r="DL25" i="35"/>
  <c r="DF25" i="35"/>
  <c r="CZ25" i="35"/>
  <c r="CT25" i="35"/>
  <c r="CN25" i="35"/>
  <c r="CH25" i="35"/>
  <c r="CB25" i="35"/>
  <c r="BV25" i="35"/>
  <c r="BP25" i="35"/>
  <c r="BJ25" i="35"/>
  <c r="BD25" i="35"/>
  <c r="AX25" i="35"/>
  <c r="AR25" i="35"/>
  <c r="AL25" i="35"/>
  <c r="AF25" i="35"/>
  <c r="Z25" i="35"/>
  <c r="T25" i="35"/>
  <c r="N25" i="35"/>
  <c r="DL24" i="35"/>
  <c r="DF24" i="35"/>
  <c r="CZ24" i="35"/>
  <c r="CT24" i="35"/>
  <c r="CN24" i="35"/>
  <c r="CH24" i="35"/>
  <c r="CB24" i="35"/>
  <c r="BV24" i="35"/>
  <c r="BP24" i="35"/>
  <c r="BJ24" i="35"/>
  <c r="BD24" i="35"/>
  <c r="AX24" i="35"/>
  <c r="AR24" i="35"/>
  <c r="AL24" i="35"/>
  <c r="AF24" i="35"/>
  <c r="Z24" i="35"/>
  <c r="T24" i="35"/>
  <c r="N24" i="35"/>
  <c r="DL23" i="35"/>
  <c r="DF23" i="35"/>
  <c r="CZ23" i="35"/>
  <c r="CT23" i="35"/>
  <c r="CN23" i="35"/>
  <c r="CH23" i="35"/>
  <c r="CB23" i="35"/>
  <c r="BV23" i="35"/>
  <c r="BP23" i="35"/>
  <c r="BJ23" i="35"/>
  <c r="BD23" i="35"/>
  <c r="AX23" i="35"/>
  <c r="AR23" i="35"/>
  <c r="AL23" i="35"/>
  <c r="AF23" i="35"/>
  <c r="Z23" i="35"/>
  <c r="T23" i="35"/>
  <c r="N23" i="35"/>
  <c r="DL22" i="35"/>
  <c r="DF22" i="35"/>
  <c r="CZ22" i="35"/>
  <c r="CT22" i="35"/>
  <c r="CN22" i="35"/>
  <c r="CH22" i="35"/>
  <c r="CB22" i="35"/>
  <c r="BV22" i="35"/>
  <c r="BP22" i="35"/>
  <c r="BJ22" i="35"/>
  <c r="BD22" i="35"/>
  <c r="AX22" i="35"/>
  <c r="AR22" i="35"/>
  <c r="AL22" i="35"/>
  <c r="AF22" i="35"/>
  <c r="Z22" i="35"/>
  <c r="T22" i="35"/>
  <c r="N22" i="35"/>
  <c r="DL21" i="35"/>
  <c r="DF21" i="35"/>
  <c r="CZ21" i="35"/>
  <c r="CT21" i="35"/>
  <c r="CN21" i="35"/>
  <c r="CH21" i="35"/>
  <c r="CB21" i="35"/>
  <c r="BV21" i="35"/>
  <c r="BP21" i="35"/>
  <c r="BJ21" i="35"/>
  <c r="BD21" i="35"/>
  <c r="AX21" i="35"/>
  <c r="AR21" i="35"/>
  <c r="AL21" i="35"/>
  <c r="AF21" i="35"/>
  <c r="Z21" i="35"/>
  <c r="T21" i="35"/>
  <c r="N21" i="35"/>
  <c r="DL20" i="35"/>
  <c r="DF20" i="35"/>
  <c r="CZ20" i="35"/>
  <c r="CT20" i="35"/>
  <c r="CN20" i="35"/>
  <c r="CH20" i="35"/>
  <c r="CB20" i="35"/>
  <c r="BV20" i="35"/>
  <c r="BP20" i="35"/>
  <c r="BJ20" i="35"/>
  <c r="BD20" i="35"/>
  <c r="AX20" i="35"/>
  <c r="AR20" i="35"/>
  <c r="AL20" i="35"/>
  <c r="AF20" i="35"/>
  <c r="Z20" i="35"/>
  <c r="T20" i="35"/>
  <c r="N20" i="35"/>
  <c r="DL19" i="35"/>
  <c r="DF19" i="35"/>
  <c r="CZ19" i="35"/>
  <c r="CT19" i="35"/>
  <c r="CN19" i="35"/>
  <c r="CH19" i="35"/>
  <c r="CB19" i="35"/>
  <c r="BV19" i="35"/>
  <c r="BP19" i="35"/>
  <c r="BJ19" i="35"/>
  <c r="BD19" i="35"/>
  <c r="AX19" i="35"/>
  <c r="AR19" i="35"/>
  <c r="AL19" i="35"/>
  <c r="AF19" i="35"/>
  <c r="Z19" i="35"/>
  <c r="T19" i="35"/>
  <c r="N19" i="35"/>
  <c r="DL18" i="35"/>
  <c r="DF18" i="35"/>
  <c r="CZ18" i="35"/>
  <c r="CT18" i="35"/>
  <c r="CN18" i="35"/>
  <c r="CH18" i="35"/>
  <c r="CB18" i="35"/>
  <c r="BV18" i="35"/>
  <c r="BP18" i="35"/>
  <c r="BJ18" i="35"/>
  <c r="BD18" i="35"/>
  <c r="AX18" i="35"/>
  <c r="AR18" i="35"/>
  <c r="AL18" i="35"/>
  <c r="AF18" i="35"/>
  <c r="Z18" i="35"/>
  <c r="T18" i="35"/>
  <c r="N18" i="35"/>
  <c r="DL17" i="35"/>
  <c r="DF17" i="35"/>
  <c r="CZ17" i="35"/>
  <c r="CT17" i="35"/>
  <c r="CN17" i="35"/>
  <c r="CH17" i="35"/>
  <c r="CB17" i="35"/>
  <c r="BV17" i="35"/>
  <c r="BP17" i="35"/>
  <c r="BJ17" i="35"/>
  <c r="BD17" i="35"/>
  <c r="AX17" i="35"/>
  <c r="AR17" i="35"/>
  <c r="AL17" i="35"/>
  <c r="AF17" i="35"/>
  <c r="Z17" i="35"/>
  <c r="T17" i="35"/>
  <c r="N17" i="35"/>
  <c r="DL16" i="35"/>
  <c r="DF16" i="35"/>
  <c r="CZ16" i="35"/>
  <c r="CT16" i="35"/>
  <c r="CN16" i="35"/>
  <c r="CH16" i="35"/>
  <c r="CB16" i="35"/>
  <c r="BV16" i="35"/>
  <c r="BP16" i="35"/>
  <c r="BJ16" i="35"/>
  <c r="BD16" i="35"/>
  <c r="AX16" i="35"/>
  <c r="AR16" i="35"/>
  <c r="AL16" i="35"/>
  <c r="AF16" i="35"/>
  <c r="Z16" i="35"/>
  <c r="T16" i="35"/>
  <c r="N16" i="35"/>
  <c r="DL15" i="35"/>
  <c r="DF15" i="35"/>
  <c r="CZ15" i="35"/>
  <c r="CT15" i="35"/>
  <c r="CN15" i="35"/>
  <c r="CH15" i="35"/>
  <c r="CB15" i="35"/>
  <c r="BV15" i="35"/>
  <c r="BP15" i="35"/>
  <c r="BJ15" i="35"/>
  <c r="BD15" i="35"/>
  <c r="AX15" i="35"/>
  <c r="AR15" i="35"/>
  <c r="AL15" i="35"/>
  <c r="AF15" i="35"/>
  <c r="Z15" i="35"/>
  <c r="T15" i="35"/>
  <c r="N15" i="35"/>
  <c r="DL14" i="35"/>
  <c r="DF14" i="35"/>
  <c r="CZ14" i="35"/>
  <c r="CT14" i="35"/>
  <c r="CN14" i="35"/>
  <c r="CH14" i="35"/>
  <c r="CB14" i="35"/>
  <c r="BV14" i="35"/>
  <c r="BP14" i="35"/>
  <c r="BJ14" i="35"/>
  <c r="BD14" i="35"/>
  <c r="AX14" i="35"/>
  <c r="AR14" i="35"/>
  <c r="AL14" i="35"/>
  <c r="AF14" i="35"/>
  <c r="Z14" i="35"/>
  <c r="T14" i="35"/>
  <c r="N14" i="35"/>
  <c r="DL13" i="35"/>
  <c r="DF13" i="35"/>
  <c r="CZ13" i="35"/>
  <c r="CT13" i="35"/>
  <c r="CN13" i="35"/>
  <c r="CH13" i="35"/>
  <c r="CB13" i="35"/>
  <c r="BV13" i="35"/>
  <c r="BP13" i="35"/>
  <c r="BJ13" i="35"/>
  <c r="BD13" i="35"/>
  <c r="AX13" i="35"/>
  <c r="AR13" i="35"/>
  <c r="AL13" i="35"/>
  <c r="AF13" i="35"/>
  <c r="Z13" i="35"/>
  <c r="T13" i="35"/>
  <c r="N13" i="35"/>
  <c r="DL12" i="35"/>
  <c r="DF12" i="35"/>
  <c r="CZ12" i="35"/>
  <c r="CT12" i="35"/>
  <c r="CN12" i="35"/>
  <c r="CH12" i="35"/>
  <c r="CB12" i="35"/>
  <c r="BV12" i="35"/>
  <c r="BP12" i="35"/>
  <c r="BJ12" i="35"/>
  <c r="BD12" i="35"/>
  <c r="AX12" i="35"/>
  <c r="AR12" i="35"/>
  <c r="AL12" i="35"/>
  <c r="AF12" i="35"/>
  <c r="Z12" i="35"/>
  <c r="T12" i="35"/>
  <c r="N12" i="35"/>
  <c r="DL11" i="35"/>
  <c r="DF11" i="35"/>
  <c r="CZ11" i="35"/>
  <c r="CT11" i="35"/>
  <c r="CN11" i="35"/>
  <c r="CH11" i="35"/>
  <c r="CB11" i="35"/>
  <c r="BV11" i="35"/>
  <c r="BP11" i="35"/>
  <c r="BJ11" i="35"/>
  <c r="BD11" i="35"/>
  <c r="AX11" i="35"/>
  <c r="AR11" i="35"/>
  <c r="AL11" i="35"/>
  <c r="AF11" i="35"/>
  <c r="Z11" i="35"/>
  <c r="T11" i="35"/>
  <c r="N11" i="35"/>
  <c r="DL10" i="35"/>
  <c r="DF10" i="35"/>
  <c r="CZ10" i="35"/>
  <c r="CT10" i="35"/>
  <c r="CN10" i="35"/>
  <c r="CH10" i="35"/>
  <c r="CB10" i="35"/>
  <c r="BV10" i="35"/>
  <c r="BP10" i="35"/>
  <c r="BJ10" i="35"/>
  <c r="BD10" i="35"/>
  <c r="AX10" i="35"/>
  <c r="AR10" i="35"/>
  <c r="AL10" i="35"/>
  <c r="AF10" i="35"/>
  <c r="Z10" i="35"/>
  <c r="T10" i="35"/>
  <c r="N10" i="35"/>
  <c r="DL9" i="35"/>
  <c r="DF9" i="35"/>
  <c r="CZ9" i="35"/>
  <c r="CT9" i="35"/>
  <c r="CN9" i="35"/>
  <c r="CH9" i="35"/>
  <c r="CB9" i="35"/>
  <c r="BV9" i="35"/>
  <c r="BP9" i="35"/>
  <c r="BJ9" i="35"/>
  <c r="BD9" i="35"/>
  <c r="AX9" i="35"/>
  <c r="AR9" i="35"/>
  <c r="AL9" i="35"/>
  <c r="AF9" i="35"/>
  <c r="Z9" i="35"/>
  <c r="T9" i="35"/>
  <c r="N9" i="35"/>
  <c r="DL8" i="35"/>
  <c r="DF8" i="35"/>
  <c r="CZ8" i="35"/>
  <c r="CT8" i="35"/>
  <c r="CN8" i="35"/>
  <c r="CH8" i="35"/>
  <c r="CB8" i="35"/>
  <c r="BV8" i="35"/>
  <c r="BP8" i="35"/>
  <c r="BJ8" i="35"/>
  <c r="BD8" i="35"/>
  <c r="AX8" i="35"/>
  <c r="AR8" i="35"/>
  <c r="AL8" i="35"/>
  <c r="AF8" i="35"/>
  <c r="Z8" i="35"/>
  <c r="T8" i="35"/>
  <c r="N8" i="35"/>
  <c r="DL7" i="35"/>
  <c r="DF7" i="35"/>
  <c r="CZ7" i="35"/>
  <c r="CT7" i="35"/>
  <c r="CN7" i="35"/>
  <c r="CH7" i="35"/>
  <c r="CB7" i="35"/>
  <c r="BV7" i="35"/>
  <c r="BP7" i="35"/>
  <c r="BJ7" i="35"/>
  <c r="BD7" i="35"/>
  <c r="AX7" i="35"/>
  <c r="AR7" i="35"/>
  <c r="AL7" i="35"/>
  <c r="AF7" i="35"/>
  <c r="Z7" i="35"/>
  <c r="T7" i="35"/>
  <c r="N7" i="35"/>
  <c r="DL6" i="35"/>
  <c r="DF6" i="35"/>
  <c r="CZ6" i="35"/>
  <c r="CT6" i="35"/>
  <c r="CN6" i="35"/>
  <c r="CH6" i="35"/>
  <c r="CB6" i="35"/>
  <c r="BV6" i="35"/>
  <c r="BP6" i="35"/>
  <c r="BJ6" i="35"/>
  <c r="BD6" i="35"/>
  <c r="AX6" i="35"/>
  <c r="AR6" i="35"/>
  <c r="AL6" i="35"/>
  <c r="AF6" i="35"/>
  <c r="Z6" i="35"/>
  <c r="T6" i="35"/>
  <c r="N6" i="35"/>
  <c r="DL5" i="35"/>
  <c r="DF5" i="35"/>
  <c r="CZ5" i="35"/>
  <c r="CT5" i="35"/>
  <c r="CN5" i="35"/>
  <c r="CH5" i="35"/>
  <c r="CB5" i="35"/>
  <c r="BV5" i="35"/>
  <c r="BP5" i="35"/>
  <c r="BJ5" i="35"/>
  <c r="BD5" i="35"/>
  <c r="AX5" i="35"/>
  <c r="AR5" i="35"/>
  <c r="AL5" i="35"/>
  <c r="AF5" i="35"/>
  <c r="Z5" i="35"/>
  <c r="T5" i="35"/>
  <c r="N5" i="35"/>
  <c r="DL4" i="35"/>
  <c r="DF4" i="35"/>
  <c r="CZ4" i="35"/>
  <c r="CT4" i="35"/>
  <c r="CN4" i="35"/>
  <c r="CH4" i="35"/>
  <c r="CB4" i="35"/>
  <c r="BV4" i="35"/>
  <c r="BP4" i="35"/>
  <c r="BJ4" i="35"/>
  <c r="BD4" i="35"/>
  <c r="AX4" i="35"/>
  <c r="AR4" i="35"/>
  <c r="AF4" i="35"/>
  <c r="Z4" i="35"/>
  <c r="T4" i="35"/>
  <c r="N4" i="35"/>
  <c r="Z25" i="13"/>
  <c r="X25" i="13"/>
  <c r="V25" i="13"/>
  <c r="T25" i="13"/>
  <c r="R25" i="13"/>
  <c r="P25" i="13"/>
  <c r="N25" i="13"/>
  <c r="L25" i="13"/>
  <c r="J25" i="13"/>
  <c r="H25" i="13"/>
  <c r="E25" i="13"/>
  <c r="F25" i="13"/>
  <c r="D25" i="13"/>
  <c r="BP46" i="35" l="1"/>
  <c r="CN46" i="35"/>
  <c r="DL46" i="35"/>
  <c r="Z46" i="35"/>
  <c r="AX46" i="35"/>
  <c r="BV46" i="35"/>
  <c r="CT46" i="35"/>
  <c r="N46" i="35"/>
  <c r="AL46" i="35"/>
  <c r="DF46" i="35"/>
  <c r="BJ46" i="35"/>
  <c r="CH46" i="35"/>
  <c r="AF46" i="35"/>
  <c r="CB46" i="35"/>
  <c r="CZ46" i="35"/>
  <c r="BD46" i="35"/>
  <c r="AR46" i="35"/>
  <c r="F46" i="35"/>
  <c r="T46" i="35"/>
  <c r="I46" i="35"/>
  <c r="D46" i="35"/>
  <c r="G46" i="35" s="1"/>
  <c r="H46" i="35" l="1"/>
  <c r="C29" i="12" l="1"/>
  <c r="C16" i="12" l="1"/>
  <c r="C17" i="12"/>
  <c r="C18" i="12"/>
  <c r="C19" i="12"/>
  <c r="C20" i="12"/>
  <c r="C21" i="12"/>
  <c r="C22" i="12"/>
  <c r="C23" i="12"/>
  <c r="C24" i="12"/>
  <c r="C25" i="12"/>
  <c r="W25" i="13" l="1"/>
  <c r="U25" i="13"/>
  <c r="S25" i="13"/>
  <c r="K25" i="13"/>
  <c r="Y25" i="13"/>
  <c r="M25" i="13"/>
  <c r="O25" i="13"/>
  <c r="Q25" i="13"/>
  <c r="C12" i="12" l="1"/>
  <c r="C13" i="12"/>
  <c r="C14" i="12"/>
  <c r="C15" i="12"/>
  <c r="C11" i="12"/>
  <c r="C10" i="12"/>
  <c r="C9" i="12"/>
  <c r="C41" i="17" l="1"/>
  <c r="C60" i="17" l="1"/>
  <c r="D26" i="9" s="1"/>
  <c r="D63" i="17"/>
  <c r="E63" i="17"/>
  <c r="C63" i="17"/>
  <c r="D29" i="9" s="1"/>
  <c r="E62" i="17"/>
  <c r="F28" i="9" s="1"/>
  <c r="D62" i="17"/>
  <c r="E28" i="9" s="1"/>
  <c r="D61" i="17"/>
  <c r="E27" i="9" s="1"/>
  <c r="C61" i="17"/>
  <c r="D27" i="9" s="1"/>
  <c r="H63" i="17"/>
  <c r="I29" i="9" s="1"/>
  <c r="E61" i="17"/>
  <c r="F27" i="9" s="1"/>
  <c r="H61" i="17"/>
  <c r="I27" i="9" s="1"/>
  <c r="C62" i="17"/>
  <c r="D28" i="9" s="1"/>
  <c r="H62" i="17"/>
  <c r="I28" i="9" s="1"/>
  <c r="F62" i="17"/>
  <c r="G28" i="9" s="1"/>
  <c r="G63" i="17"/>
  <c r="H29" i="9" s="1"/>
  <c r="F61" i="17"/>
  <c r="G27" i="9" s="1"/>
  <c r="G62" i="17"/>
  <c r="H28" i="9" s="1"/>
  <c r="F63" i="17"/>
  <c r="G61" i="17"/>
  <c r="H27" i="9" s="1"/>
  <c r="C85" i="17"/>
  <c r="D26" i="12" s="1"/>
  <c r="F85" i="17"/>
  <c r="G26" i="12" s="1"/>
  <c r="E85" i="17"/>
  <c r="F26" i="12" s="1"/>
  <c r="D85" i="17"/>
  <c r="E26" i="12" s="1"/>
  <c r="D88" i="17"/>
  <c r="E29" i="12" s="1"/>
  <c r="D87" i="17"/>
  <c r="E28" i="12" s="1"/>
  <c r="D86" i="17"/>
  <c r="E27" i="12" s="1"/>
  <c r="C84" i="17"/>
  <c r="D25" i="12" s="1"/>
  <c r="C88" i="17"/>
  <c r="F87" i="17"/>
  <c r="G28" i="12" s="1"/>
  <c r="F86" i="17"/>
  <c r="G27" i="12" s="1"/>
  <c r="C87" i="17"/>
  <c r="D28" i="12" s="1"/>
  <c r="C86" i="17"/>
  <c r="D27" i="12" s="1"/>
  <c r="F88" i="17"/>
  <c r="G29" i="12" s="1"/>
  <c r="E87" i="17"/>
  <c r="F28" i="12" s="1"/>
  <c r="E86" i="17"/>
  <c r="F27" i="12" s="1"/>
  <c r="E88" i="17"/>
  <c r="F29" i="12" s="1"/>
  <c r="H60" i="17"/>
  <c r="I26" i="9" s="1"/>
  <c r="G60" i="17"/>
  <c r="H26" i="9" s="1"/>
  <c r="F60" i="17"/>
  <c r="G26" i="9" s="1"/>
  <c r="E60" i="17"/>
  <c r="F26" i="9" s="1"/>
  <c r="D60" i="17"/>
  <c r="E26" i="9" s="1"/>
  <c r="C48" i="17"/>
  <c r="F43" i="17"/>
  <c r="G9" i="9" s="1"/>
  <c r="F51" i="17"/>
  <c r="G17" i="9" s="1"/>
  <c r="F59" i="17"/>
  <c r="G25" i="9" s="1"/>
  <c r="D49" i="17"/>
  <c r="E15" i="9" s="1"/>
  <c r="D57" i="17"/>
  <c r="E23" i="9" s="1"/>
  <c r="F44" i="17"/>
  <c r="G10" i="9" s="1"/>
  <c r="F52" i="17"/>
  <c r="G18" i="9" s="1"/>
  <c r="G29" i="9"/>
  <c r="D50" i="17"/>
  <c r="E16" i="9" s="1"/>
  <c r="F45" i="17"/>
  <c r="G11" i="9" s="1"/>
  <c r="F53" i="17"/>
  <c r="G19" i="9" s="1"/>
  <c r="D43" i="17"/>
  <c r="E9" i="9" s="1"/>
  <c r="D51" i="17"/>
  <c r="E17" i="9" s="1"/>
  <c r="D59" i="17"/>
  <c r="E25" i="9" s="1"/>
  <c r="F57" i="17"/>
  <c r="G23" i="9" s="1"/>
  <c r="F58" i="17"/>
  <c r="G24" i="9" s="1"/>
  <c r="F46" i="17"/>
  <c r="G12" i="9" s="1"/>
  <c r="F54" i="17"/>
  <c r="G20" i="9" s="1"/>
  <c r="D44" i="17"/>
  <c r="E10" i="9" s="1"/>
  <c r="D52" i="17"/>
  <c r="E18" i="9" s="1"/>
  <c r="E29" i="9"/>
  <c r="D55" i="17"/>
  <c r="E21" i="9" s="1"/>
  <c r="D56" i="17"/>
  <c r="E22" i="9" s="1"/>
  <c r="D58" i="17"/>
  <c r="E24" i="9" s="1"/>
  <c r="F47" i="17"/>
  <c r="G13" i="9" s="1"/>
  <c r="F55" i="17"/>
  <c r="G21" i="9" s="1"/>
  <c r="D45" i="17"/>
  <c r="E11" i="9" s="1"/>
  <c r="D53" i="17"/>
  <c r="E19" i="9" s="1"/>
  <c r="D47" i="17"/>
  <c r="E13" i="9" s="1"/>
  <c r="D48" i="17"/>
  <c r="E14" i="9" s="1"/>
  <c r="F48" i="17"/>
  <c r="G14" i="9" s="1"/>
  <c r="F56" i="17"/>
  <c r="G22" i="9" s="1"/>
  <c r="D46" i="17"/>
  <c r="E12" i="9" s="1"/>
  <c r="D54" i="17"/>
  <c r="E20" i="9" s="1"/>
  <c r="F49" i="17"/>
  <c r="G15" i="9" s="1"/>
  <c r="F50" i="17"/>
  <c r="G16" i="9" s="1"/>
  <c r="D83" i="17"/>
  <c r="E24" i="12" s="1"/>
  <c r="C81" i="17"/>
  <c r="D22" i="12" s="1"/>
  <c r="D78" i="17"/>
  <c r="C76" i="17"/>
  <c r="D74" i="17"/>
  <c r="C72" i="17"/>
  <c r="D69" i="17"/>
  <c r="C79" i="17"/>
  <c r="D29" i="12"/>
  <c r="C83" i="17"/>
  <c r="D24" i="12" s="1"/>
  <c r="D80" i="17"/>
  <c r="E21" i="12" s="1"/>
  <c r="C78" i="17"/>
  <c r="D75" i="17"/>
  <c r="C74" i="17"/>
  <c r="D71" i="17"/>
  <c r="D68" i="17"/>
  <c r="D81" i="17"/>
  <c r="E22" i="12" s="1"/>
  <c r="D76" i="17"/>
  <c r="D70" i="17"/>
  <c r="D84" i="17"/>
  <c r="E25" i="12" s="1"/>
  <c r="D82" i="17"/>
  <c r="E23" i="12" s="1"/>
  <c r="D79" i="17"/>
  <c r="D77" i="17"/>
  <c r="C75" i="17"/>
  <c r="D73" i="17"/>
  <c r="C71" i="17"/>
  <c r="F74" i="17"/>
  <c r="D72" i="17"/>
  <c r="E71" i="17"/>
  <c r="E70" i="17"/>
  <c r="C77" i="17"/>
  <c r="F76" i="17"/>
  <c r="C73" i="17"/>
  <c r="F82" i="17"/>
  <c r="G23" i="12" s="1"/>
  <c r="E68" i="17"/>
  <c r="E79" i="17"/>
  <c r="C82" i="17"/>
  <c r="D23" i="12" s="1"/>
  <c r="E84" i="17"/>
  <c r="F25" i="12" s="1"/>
  <c r="C80" i="17"/>
  <c r="D21" i="12" s="1"/>
  <c r="F68" i="17"/>
  <c r="E82" i="17"/>
  <c r="F23" i="12" s="1"/>
  <c r="C68" i="17"/>
  <c r="E78" i="17"/>
  <c r="F72" i="17"/>
  <c r="F79" i="17"/>
  <c r="F84" i="17"/>
  <c r="G25" i="12" s="1"/>
  <c r="E76" i="17"/>
  <c r="F70" i="17"/>
  <c r="F81" i="17"/>
  <c r="G22" i="12" s="1"/>
  <c r="F69" i="17"/>
  <c r="F71" i="17"/>
  <c r="F80" i="17"/>
  <c r="G21" i="12" s="1"/>
  <c r="E74" i="17"/>
  <c r="F83" i="17"/>
  <c r="G24" i="12" s="1"/>
  <c r="C69" i="17"/>
  <c r="F78" i="17"/>
  <c r="F73" i="17"/>
  <c r="E75" i="17"/>
  <c r="E83" i="17"/>
  <c r="F24" i="12" s="1"/>
  <c r="C70" i="17"/>
  <c r="F75" i="17"/>
  <c r="E80" i="17"/>
  <c r="F21" i="12" s="1"/>
  <c r="F77" i="17"/>
  <c r="E73" i="17"/>
  <c r="E72" i="17"/>
  <c r="E77" i="17"/>
  <c r="E81" i="17"/>
  <c r="F22" i="12" s="1"/>
  <c r="E69" i="17"/>
  <c r="F10" i="12" s="1"/>
  <c r="H59" i="17"/>
  <c r="I25" i="9" s="1"/>
  <c r="H58" i="17"/>
  <c r="I24" i="9" s="1"/>
  <c r="H57" i="17"/>
  <c r="I23" i="9" s="1"/>
  <c r="H56" i="17"/>
  <c r="I22" i="9" s="1"/>
  <c r="H55" i="17"/>
  <c r="I21" i="9" s="1"/>
  <c r="H54" i="17"/>
  <c r="H53" i="17"/>
  <c r="H52" i="17"/>
  <c r="H51" i="17"/>
  <c r="H50" i="17"/>
  <c r="H49" i="17"/>
  <c r="H48" i="17"/>
  <c r="H47" i="17"/>
  <c r="H46" i="17"/>
  <c r="H45" i="17"/>
  <c r="H44" i="17"/>
  <c r="C43" i="17"/>
  <c r="C56" i="17"/>
  <c r="D22" i="9" s="1"/>
  <c r="C53" i="17"/>
  <c r="C50" i="17"/>
  <c r="C47" i="17"/>
  <c r="C44" i="17"/>
  <c r="G59" i="17"/>
  <c r="H25" i="9" s="1"/>
  <c r="G58" i="17"/>
  <c r="H24" i="9" s="1"/>
  <c r="G57" i="17"/>
  <c r="H23" i="9" s="1"/>
  <c r="G56" i="17"/>
  <c r="H22" i="9" s="1"/>
  <c r="G55" i="17"/>
  <c r="H21" i="9" s="1"/>
  <c r="G54" i="17"/>
  <c r="G53" i="17"/>
  <c r="G52" i="17"/>
  <c r="G51" i="17"/>
  <c r="G50" i="17"/>
  <c r="G49" i="17"/>
  <c r="G48" i="17"/>
  <c r="G47" i="17"/>
  <c r="G46" i="17"/>
  <c r="G45" i="17"/>
  <c r="G44" i="17"/>
  <c r="C59" i="17"/>
  <c r="D25" i="9" s="1"/>
  <c r="C58" i="17"/>
  <c r="D24" i="9" s="1"/>
  <c r="C55" i="17"/>
  <c r="D21" i="9" s="1"/>
  <c r="C52" i="17"/>
  <c r="C45" i="17"/>
  <c r="F29" i="9"/>
  <c r="E59" i="17"/>
  <c r="F25" i="9" s="1"/>
  <c r="E58" i="17"/>
  <c r="F24" i="9" s="1"/>
  <c r="E57" i="17"/>
  <c r="F23" i="9" s="1"/>
  <c r="E56" i="17"/>
  <c r="F22" i="9" s="1"/>
  <c r="E55" i="17"/>
  <c r="F21" i="9" s="1"/>
  <c r="E54" i="17"/>
  <c r="E53" i="17"/>
  <c r="E52" i="17"/>
  <c r="E51" i="17"/>
  <c r="E50" i="17"/>
  <c r="E49" i="17"/>
  <c r="E48" i="17"/>
  <c r="E47" i="17"/>
  <c r="E46" i="17"/>
  <c r="E45" i="17"/>
  <c r="E44" i="17"/>
  <c r="C57" i="17"/>
  <c r="D23" i="9" s="1"/>
  <c r="C54" i="17"/>
  <c r="C51" i="17"/>
  <c r="C49" i="17"/>
  <c r="C46" i="17"/>
  <c r="H43" i="17"/>
  <c r="G43" i="17"/>
  <c r="E43" i="17"/>
  <c r="AD6" i="17"/>
  <c r="AD7" i="17" s="1"/>
  <c r="AD8" i="17" s="1"/>
  <c r="AD9" i="17" s="1"/>
  <c r="AD10" i="17" s="1"/>
  <c r="AD11" i="17" s="1"/>
  <c r="AD12" i="17" s="1"/>
  <c r="AD13" i="17" s="1"/>
  <c r="AD14" i="17" s="1"/>
  <c r="AD15" i="17" s="1"/>
  <c r="AD16" i="17" s="1"/>
  <c r="AD17" i="17" s="1"/>
  <c r="AD18" i="17" s="1"/>
  <c r="AD19" i="17" s="1"/>
  <c r="AD20" i="17" s="1"/>
  <c r="AD21" i="17" s="1"/>
  <c r="AD22" i="17" s="1"/>
  <c r="AD23" i="17" s="1"/>
  <c r="AD24" i="17" s="1"/>
  <c r="AD25" i="17" s="1"/>
  <c r="AD26" i="17" s="1"/>
  <c r="AD27" i="17" s="1"/>
  <c r="AD28" i="17" s="1"/>
  <c r="AD29" i="17" s="1"/>
  <c r="E30" i="9" l="1"/>
  <c r="AD30" i="17"/>
  <c r="AD31" i="17" s="1"/>
  <c r="AD32" i="17" s="1"/>
  <c r="AD33" i="17" s="1"/>
  <c r="AD34" i="17" s="1"/>
  <c r="AD35" i="17" s="1"/>
  <c r="AD36" i="17" s="1"/>
  <c r="AD37" i="17" s="1"/>
  <c r="AD38" i="17" s="1"/>
  <c r="AD39" i="17" s="1"/>
  <c r="AD40" i="17" s="1"/>
  <c r="AD41" i="17" s="1"/>
  <c r="AD42" i="17" s="1"/>
  <c r="AD43" i="17" s="1"/>
  <c r="AD44" i="17" s="1"/>
  <c r="AD45" i="17" s="1"/>
  <c r="AD46" i="17" s="1"/>
  <c r="I14" i="17"/>
  <c r="I17" i="17" s="1"/>
  <c r="B23" i="27"/>
  <c r="C6" i="17"/>
  <c r="E6" i="17"/>
  <c r="C7" i="17"/>
  <c r="E7" i="17"/>
  <c r="C8" i="17"/>
  <c r="E8" i="17"/>
  <c r="C9" i="17"/>
  <c r="E9" i="17"/>
  <c r="C10" i="17"/>
  <c r="E10" i="17"/>
  <c r="E11" i="17"/>
  <c r="C26" i="17" l="1"/>
  <c r="N35" i="17"/>
  <c r="F35" i="17"/>
  <c r="J37" i="17"/>
  <c r="N36" i="17"/>
  <c r="F36" i="17"/>
  <c r="J34" i="17"/>
  <c r="L34" i="17"/>
  <c r="M35" i="17"/>
  <c r="E35" i="17"/>
  <c r="I37" i="17"/>
  <c r="M36" i="17"/>
  <c r="E36" i="17"/>
  <c r="I34" i="17"/>
  <c r="L35" i="17"/>
  <c r="D35" i="17"/>
  <c r="H37" i="17"/>
  <c r="L36" i="17"/>
  <c r="D36" i="17"/>
  <c r="H34" i="17"/>
  <c r="H36" i="17"/>
  <c r="K35" i="17"/>
  <c r="C35" i="17"/>
  <c r="G37" i="17"/>
  <c r="K36" i="17"/>
  <c r="C36" i="17"/>
  <c r="G34" i="17"/>
  <c r="D37" i="17"/>
  <c r="J35" i="17"/>
  <c r="N37" i="17"/>
  <c r="F37" i="17"/>
  <c r="J36" i="17"/>
  <c r="N34" i="17"/>
  <c r="F34" i="17"/>
  <c r="L37" i="17"/>
  <c r="I35" i="17"/>
  <c r="M37" i="17"/>
  <c r="E37" i="17"/>
  <c r="I36" i="17"/>
  <c r="M34" i="17"/>
  <c r="E34" i="17"/>
  <c r="H35" i="17"/>
  <c r="G35" i="17"/>
  <c r="K37" i="17"/>
  <c r="C37" i="17"/>
  <c r="G36" i="17"/>
  <c r="K34" i="17"/>
  <c r="C34" i="17"/>
  <c r="D34" i="17"/>
  <c r="C18" i="17"/>
  <c r="G18" i="17"/>
  <c r="K18" i="17"/>
  <c r="C19" i="17"/>
  <c r="G19" i="17"/>
  <c r="K19" i="17"/>
  <c r="C20" i="17"/>
  <c r="G20" i="17"/>
  <c r="K20" i="17"/>
  <c r="C21" i="17"/>
  <c r="G21" i="17"/>
  <c r="K21" i="17"/>
  <c r="C22" i="17"/>
  <c r="G22" i="17"/>
  <c r="K22" i="17"/>
  <c r="C23" i="17"/>
  <c r="G23" i="17"/>
  <c r="K23" i="17"/>
  <c r="C24" i="17"/>
  <c r="G24" i="17"/>
  <c r="K24" i="17"/>
  <c r="C25" i="17"/>
  <c r="G25" i="17"/>
  <c r="K25" i="17"/>
  <c r="G26" i="17"/>
  <c r="K26" i="17"/>
  <c r="C27" i="17"/>
  <c r="G27" i="17"/>
  <c r="K27" i="17"/>
  <c r="C28" i="17"/>
  <c r="G28" i="17"/>
  <c r="K28" i="17"/>
  <c r="C29" i="17"/>
  <c r="G29" i="17"/>
  <c r="K29" i="17"/>
  <c r="C30" i="17"/>
  <c r="G30" i="17"/>
  <c r="K30" i="17"/>
  <c r="C31" i="17"/>
  <c r="G31" i="17"/>
  <c r="K31" i="17"/>
  <c r="C32" i="17"/>
  <c r="G32" i="17"/>
  <c r="K32" i="17"/>
  <c r="C33" i="17"/>
  <c r="G33" i="17"/>
  <c r="K33" i="17"/>
  <c r="C17" i="17"/>
  <c r="G17" i="17"/>
  <c r="K17" i="17"/>
  <c r="H18" i="17"/>
  <c r="L18" i="17"/>
  <c r="D19" i="17"/>
  <c r="H19" i="17"/>
  <c r="L19" i="17"/>
  <c r="D20" i="17"/>
  <c r="H20" i="17"/>
  <c r="D21" i="17"/>
  <c r="H21" i="17"/>
  <c r="D22" i="17"/>
  <c r="H22" i="17"/>
  <c r="D23" i="17"/>
  <c r="L23" i="17"/>
  <c r="H24" i="17"/>
  <c r="D25" i="17"/>
  <c r="L25" i="17"/>
  <c r="D26" i="17"/>
  <c r="L26" i="17"/>
  <c r="H27" i="17"/>
  <c r="D28" i="17"/>
  <c r="L28" i="17"/>
  <c r="D29" i="17"/>
  <c r="L29" i="17"/>
  <c r="H30" i="17"/>
  <c r="L30" i="17"/>
  <c r="H31" i="17"/>
  <c r="D18" i="17"/>
  <c r="L20" i="17"/>
  <c r="L21" i="17"/>
  <c r="L22" i="17"/>
  <c r="H23" i="17"/>
  <c r="D24" i="17"/>
  <c r="L24" i="17"/>
  <c r="H25" i="17"/>
  <c r="H26" i="17"/>
  <c r="D27" i="17"/>
  <c r="L27" i="17"/>
  <c r="H28" i="17"/>
  <c r="H29" i="17"/>
  <c r="D30" i="17"/>
  <c r="D31" i="17"/>
  <c r="L31" i="17"/>
  <c r="E18" i="17"/>
  <c r="I18" i="17"/>
  <c r="M18" i="17"/>
  <c r="E19" i="17"/>
  <c r="I19" i="17"/>
  <c r="M19" i="17"/>
  <c r="E20" i="17"/>
  <c r="I20" i="17"/>
  <c r="M20" i="17"/>
  <c r="E21" i="17"/>
  <c r="I21" i="17"/>
  <c r="M21" i="17"/>
  <c r="E22" i="17"/>
  <c r="I22" i="17"/>
  <c r="M22" i="17"/>
  <c r="E23" i="17"/>
  <c r="I23" i="17"/>
  <c r="M23" i="17"/>
  <c r="E24" i="17"/>
  <c r="I24" i="17"/>
  <c r="M24" i="17"/>
  <c r="E25" i="17"/>
  <c r="I25" i="17"/>
  <c r="M25" i="17"/>
  <c r="E26" i="17"/>
  <c r="I26" i="17"/>
  <c r="M26" i="17"/>
  <c r="E27" i="17"/>
  <c r="I27" i="17"/>
  <c r="M27" i="17"/>
  <c r="E28" i="17"/>
  <c r="I28" i="17"/>
  <c r="M28" i="17"/>
  <c r="E29" i="17"/>
  <c r="I29" i="17"/>
  <c r="M29" i="17"/>
  <c r="E30" i="17"/>
  <c r="I30" i="17"/>
  <c r="M30" i="17"/>
  <c r="E31" i="17"/>
  <c r="I31" i="17"/>
  <c r="M31" i="17"/>
  <c r="E32" i="17"/>
  <c r="I32" i="17"/>
  <c r="M32" i="17"/>
  <c r="E33" i="17"/>
  <c r="I33" i="17"/>
  <c r="M33" i="17"/>
  <c r="E17" i="17"/>
  <c r="M17" i="17"/>
  <c r="F18" i="17"/>
  <c r="J18" i="17"/>
  <c r="N18" i="17"/>
  <c r="F19" i="17"/>
  <c r="J19" i="17"/>
  <c r="N19" i="17"/>
  <c r="F20" i="17"/>
  <c r="J20" i="17"/>
  <c r="N20" i="17"/>
  <c r="F21" i="17"/>
  <c r="J21" i="17"/>
  <c r="N21" i="17"/>
  <c r="F22" i="17"/>
  <c r="J22" i="17"/>
  <c r="N22" i="17"/>
  <c r="F23" i="17"/>
  <c r="J23" i="17"/>
  <c r="N23" i="17"/>
  <c r="F24" i="17"/>
  <c r="J24" i="17"/>
  <c r="N24" i="17"/>
  <c r="F25" i="17"/>
  <c r="J25" i="17"/>
  <c r="N25" i="17"/>
  <c r="F26" i="17"/>
  <c r="J26" i="17"/>
  <c r="N26" i="17"/>
  <c r="F27" i="17"/>
  <c r="J27" i="17"/>
  <c r="N27" i="17"/>
  <c r="F28" i="17"/>
  <c r="J28" i="17"/>
  <c r="N29" i="17"/>
  <c r="F31" i="17"/>
  <c r="F32" i="17"/>
  <c r="N32" i="17"/>
  <c r="J33" i="17"/>
  <c r="N28" i="17"/>
  <c r="F30" i="17"/>
  <c r="J31" i="17"/>
  <c r="H32" i="17"/>
  <c r="D33" i="17"/>
  <c r="L33" i="17"/>
  <c r="D17" i="17"/>
  <c r="L17" i="17"/>
  <c r="F29" i="17"/>
  <c r="J30" i="17"/>
  <c r="N31" i="17"/>
  <c r="J32" i="17"/>
  <c r="F33" i="17"/>
  <c r="N33" i="17"/>
  <c r="F17" i="17"/>
  <c r="N17" i="17"/>
  <c r="J29" i="17"/>
  <c r="N30" i="17"/>
  <c r="D32" i="17"/>
  <c r="L32" i="17"/>
  <c r="H33" i="17"/>
  <c r="H17" i="17"/>
  <c r="J17" i="17"/>
  <c r="C11" i="17"/>
  <c r="BC3" i="17"/>
  <c r="R3" i="17"/>
  <c r="AB47" i="17" s="1"/>
  <c r="D18" i="12"/>
  <c r="D20" i="12"/>
  <c r="G19" i="12"/>
  <c r="E19" i="12"/>
  <c r="G18" i="12"/>
  <c r="E18" i="12"/>
  <c r="G17" i="12"/>
  <c r="D17" i="12"/>
  <c r="G20" i="12"/>
  <c r="I19" i="9"/>
  <c r="D19" i="9"/>
  <c r="F18" i="9"/>
  <c r="F17" i="9"/>
  <c r="I20" i="9"/>
  <c r="F20" i="9"/>
  <c r="F19" i="9"/>
  <c r="I18" i="9"/>
  <c r="I17" i="9"/>
  <c r="D16" i="9"/>
  <c r="AB33" i="17" l="1"/>
  <c r="AB30" i="17"/>
  <c r="AB46" i="17"/>
  <c r="AB43" i="17"/>
  <c r="AB44" i="17"/>
  <c r="AB37" i="17"/>
  <c r="AB34" i="17"/>
  <c r="AB31" i="17"/>
  <c r="AB32" i="17"/>
  <c r="AB41" i="17"/>
  <c r="AB38" i="17"/>
  <c r="AB35" i="17"/>
  <c r="AB36" i="17"/>
  <c r="AB45" i="17"/>
  <c r="AB42" i="17"/>
  <c r="AB39" i="17"/>
  <c r="AB40" i="17"/>
  <c r="G13" i="12"/>
  <c r="G14" i="12"/>
  <c r="E15" i="12"/>
  <c r="E16" i="12"/>
  <c r="E13" i="12"/>
  <c r="E14" i="12"/>
  <c r="D15" i="12"/>
  <c r="G16" i="12"/>
  <c r="G15" i="12"/>
  <c r="I14" i="9"/>
  <c r="F15" i="9"/>
  <c r="F16" i="9"/>
  <c r="D15" i="9"/>
  <c r="F14" i="9"/>
  <c r="F17" i="12"/>
  <c r="E17" i="12"/>
  <c r="F18" i="12"/>
  <c r="H19" i="9"/>
  <c r="I25" i="13"/>
  <c r="F6" i="17" s="1"/>
  <c r="D14" i="27"/>
  <c r="D9" i="12"/>
  <c r="E20" i="12"/>
  <c r="G12" i="12" l="1"/>
  <c r="E10" i="12"/>
  <c r="E11" i="12"/>
  <c r="D11" i="12"/>
  <c r="G10" i="12"/>
  <c r="D16" i="12"/>
  <c r="F12" i="12"/>
  <c r="G11" i="12"/>
  <c r="F11" i="12"/>
  <c r="D12" i="12"/>
  <c r="E12" i="12"/>
  <c r="F15" i="12"/>
  <c r="F16" i="12"/>
  <c r="G9" i="12"/>
  <c r="E9" i="12"/>
  <c r="F9" i="12"/>
  <c r="I15" i="9"/>
  <c r="H12" i="9"/>
  <c r="I12" i="9"/>
  <c r="F13" i="9"/>
  <c r="F9" i="9"/>
  <c r="H10" i="9"/>
  <c r="I16" i="9"/>
  <c r="H11" i="9"/>
  <c r="I13" i="9"/>
  <c r="I11" i="9"/>
  <c r="I9" i="9"/>
  <c r="F12" i="9"/>
  <c r="F10" i="9"/>
  <c r="H15" i="9"/>
  <c r="H13" i="9"/>
  <c r="H9" i="9"/>
  <c r="I10" i="9"/>
  <c r="F11" i="9"/>
  <c r="H16" i="9"/>
  <c r="D10" i="17"/>
  <c r="E13" i="27" s="1"/>
  <c r="AA25" i="13"/>
  <c r="F19" i="12"/>
  <c r="D19" i="12"/>
  <c r="D20" i="9"/>
  <c r="H20" i="9"/>
  <c r="D18" i="9"/>
  <c r="H18" i="9"/>
  <c r="D17" i="9"/>
  <c r="H17" i="9"/>
  <c r="D9" i="9"/>
  <c r="F10" i="17"/>
  <c r="G13" i="27" s="1"/>
  <c r="D9" i="17"/>
  <c r="E12" i="27" s="1"/>
  <c r="AC25" i="13"/>
  <c r="F11" i="17" s="1"/>
  <c r="G14" i="27" s="1"/>
  <c r="G25" i="13"/>
  <c r="D13" i="27"/>
  <c r="F9" i="27"/>
  <c r="F14" i="27"/>
  <c r="F10" i="27"/>
  <c r="D11" i="27"/>
  <c r="F13" i="27"/>
  <c r="F12" i="27"/>
  <c r="D9" i="27"/>
  <c r="D10" i="27"/>
  <c r="G9" i="27"/>
  <c r="F11" i="27"/>
  <c r="D12" i="27"/>
  <c r="F20" i="12"/>
  <c r="G30" i="12" l="1"/>
  <c r="E30" i="12"/>
  <c r="I30" i="9"/>
  <c r="D13" i="12"/>
  <c r="D14" i="12"/>
  <c r="D10" i="12"/>
  <c r="F13" i="12"/>
  <c r="F14" i="12"/>
  <c r="F30" i="9"/>
  <c r="D11" i="9"/>
  <c r="D13" i="9"/>
  <c r="D14" i="9"/>
  <c r="D10" i="9"/>
  <c r="D12" i="9"/>
  <c r="H14" i="9"/>
  <c r="F7" i="17"/>
  <c r="G10" i="27" s="1"/>
  <c r="F8" i="17"/>
  <c r="G11" i="27" s="1"/>
  <c r="F9" i="17"/>
  <c r="G12" i="27" s="1"/>
  <c r="D6" i="17"/>
  <c r="E9" i="27" s="1"/>
  <c r="D8" i="17"/>
  <c r="E11" i="27" s="1"/>
  <c r="D7" i="17"/>
  <c r="E10" i="27" s="1"/>
  <c r="D11" i="17"/>
  <c r="E14" i="27" s="1"/>
  <c r="AB7" i="17"/>
  <c r="AB19" i="17"/>
  <c r="AB15" i="17"/>
  <c r="AB11" i="17"/>
  <c r="AB17" i="17"/>
  <c r="AB13" i="17"/>
  <c r="AB5" i="17"/>
  <c r="D15" i="27"/>
  <c r="F15" i="27"/>
  <c r="AB10" i="17"/>
  <c r="AB27" i="17"/>
  <c r="AB21" i="17"/>
  <c r="AB23" i="17"/>
  <c r="D30" i="12" l="1"/>
  <c r="F30" i="12" s="1"/>
  <c r="D30" i="9"/>
  <c r="G15" i="27"/>
  <c r="E15" i="27"/>
  <c r="C51" i="11"/>
  <c r="AB9" i="17"/>
  <c r="AB22" i="17"/>
  <c r="AB29" i="17"/>
  <c r="AB28" i="17"/>
  <c r="AB12" i="17"/>
  <c r="AB20" i="17"/>
  <c r="AB24" i="17"/>
  <c r="AB16" i="17"/>
  <c r="AB18" i="17"/>
  <c r="AB25" i="17"/>
  <c r="AB14" i="17"/>
  <c r="AB8" i="17"/>
  <c r="AB6" i="17"/>
  <c r="AB26" i="17"/>
  <c r="G30" i="9" l="1"/>
  <c r="H30" i="9"/>
  <c r="P33" i="17"/>
  <c r="P37" i="17"/>
  <c r="P41" i="17"/>
  <c r="P29" i="17"/>
  <c r="P43" i="17"/>
  <c r="P36" i="17"/>
  <c r="P44" i="17"/>
  <c r="P30" i="17"/>
  <c r="P34" i="17"/>
  <c r="P38" i="17"/>
  <c r="P42" i="17"/>
  <c r="P31" i="17"/>
  <c r="P35" i="17"/>
  <c r="P39" i="17"/>
  <c r="P32" i="17"/>
  <c r="P40" i="17"/>
  <c r="P18" i="17"/>
  <c r="P24" i="17"/>
  <c r="P14" i="17"/>
  <c r="P23" i="17"/>
  <c r="P12" i="17"/>
  <c r="P16" i="17"/>
  <c r="P46" i="17"/>
  <c r="P19" i="17"/>
  <c r="P45" i="17"/>
  <c r="P8" i="17"/>
  <c r="P27" i="17"/>
  <c r="P11" i="17"/>
  <c r="P26" i="17"/>
  <c r="P10" i="17"/>
  <c r="P28" i="17"/>
  <c r="P20" i="17"/>
  <c r="P15" i="17"/>
  <c r="P7" i="17"/>
  <c r="P13" i="17"/>
  <c r="P6" i="17"/>
  <c r="P22" i="17"/>
  <c r="P21" i="17"/>
  <c r="P5" i="17"/>
  <c r="P25" i="17"/>
  <c r="P9" i="17"/>
  <c r="P17" i="17"/>
  <c r="AF5" i="17" l="1"/>
  <c r="C9" i="11" s="1"/>
  <c r="BA5" i="17"/>
  <c r="BA6" i="17" s="1"/>
  <c r="BA7" i="17" s="1"/>
  <c r="BA8" i="17" s="1"/>
  <c r="BA9" i="17" s="1"/>
  <c r="BA10" i="17" s="1"/>
  <c r="BA11" i="17" s="1"/>
  <c r="BA12" i="17" s="1"/>
  <c r="BA13" i="17" s="1"/>
  <c r="BA14" i="17" s="1"/>
  <c r="BA15" i="17" s="1"/>
  <c r="BA16" i="17" s="1"/>
  <c r="BA17" i="17" s="1"/>
  <c r="BA18" i="17" s="1"/>
  <c r="BA19" i="17" s="1"/>
  <c r="BA20" i="17" s="1"/>
  <c r="BA21" i="17" s="1"/>
  <c r="BA22" i="17" s="1"/>
  <c r="BA23" i="17" s="1"/>
  <c r="BA24" i="17" s="1"/>
  <c r="BA25" i="17" s="1"/>
  <c r="BA26" i="17" s="1"/>
  <c r="BA27" i="17" s="1"/>
  <c r="BA28" i="17" s="1"/>
  <c r="BA29" i="17" s="1"/>
  <c r="BA30" i="17" s="1"/>
  <c r="BA31" i="17" s="1"/>
  <c r="BA32" i="17" s="1"/>
  <c r="BA33" i="17" s="1"/>
  <c r="BA34" i="17" s="1"/>
  <c r="BA35" i="17" s="1"/>
  <c r="BA36" i="17" s="1"/>
  <c r="BA37" i="17" s="1"/>
  <c r="BA38" i="17" s="1"/>
  <c r="BA39" i="17" s="1"/>
  <c r="BA40" i="17" s="1"/>
  <c r="BA41" i="17" s="1"/>
  <c r="BA42" i="17" s="1"/>
  <c r="BA43" i="17" s="1"/>
  <c r="BA44" i="17" s="1"/>
  <c r="BA45" i="17" s="1"/>
  <c r="BA46" i="17" s="1"/>
  <c r="AV46" i="17"/>
  <c r="AR46" i="17"/>
  <c r="AN46" i="17"/>
  <c r="AJ46" i="17"/>
  <c r="AX45" i="17"/>
  <c r="AT45" i="17"/>
  <c r="AP45" i="17"/>
  <c r="AL45" i="17"/>
  <c r="AH45" i="17"/>
  <c r="AX44" i="17"/>
  <c r="AT44" i="17"/>
  <c r="AP44" i="17"/>
  <c r="AL44" i="17"/>
  <c r="AH44" i="17"/>
  <c r="AX43" i="17"/>
  <c r="AT43" i="17"/>
  <c r="AP43" i="17"/>
  <c r="AL43" i="17"/>
  <c r="AH43" i="17"/>
  <c r="AX42" i="17"/>
  <c r="AT42" i="17"/>
  <c r="AP42" i="17"/>
  <c r="AL42" i="17"/>
  <c r="AH42" i="17"/>
  <c r="AX41" i="17"/>
  <c r="AT41" i="17"/>
  <c r="AP41" i="17"/>
  <c r="AL41" i="17"/>
  <c r="AH41" i="17"/>
  <c r="AX40" i="17"/>
  <c r="AT40" i="17"/>
  <c r="AP40" i="17"/>
  <c r="AL40" i="17"/>
  <c r="AH40" i="17"/>
  <c r="AX39" i="17"/>
  <c r="AT39" i="17"/>
  <c r="AP39" i="17"/>
  <c r="AL39" i="17"/>
  <c r="AH39" i="17"/>
  <c r="AX38" i="17"/>
  <c r="AT38" i="17"/>
  <c r="AP38" i="17"/>
  <c r="AL38" i="17"/>
  <c r="AH38" i="17"/>
  <c r="AX37" i="17"/>
  <c r="AT37" i="17"/>
  <c r="AP37" i="17"/>
  <c r="AL37" i="17"/>
  <c r="AH37" i="17"/>
  <c r="AX36" i="17"/>
  <c r="AT36" i="17"/>
  <c r="AX46" i="17"/>
  <c r="AT46" i="17"/>
  <c r="AP46" i="17"/>
  <c r="AL46" i="17"/>
  <c r="AH46" i="17"/>
  <c r="AF46" i="17"/>
  <c r="AJ45" i="17"/>
  <c r="AN44" i="17"/>
  <c r="AR43" i="17"/>
  <c r="AV42" i="17"/>
  <c r="AF42" i="17"/>
  <c r="AJ41" i="17"/>
  <c r="AN40" i="17"/>
  <c r="AR39" i="17"/>
  <c r="AV38" i="17"/>
  <c r="AF38" i="17"/>
  <c r="AJ37" i="17"/>
  <c r="AP36" i="17"/>
  <c r="AH36" i="17"/>
  <c r="AT35" i="17"/>
  <c r="AL35" i="17"/>
  <c r="AX34" i="17"/>
  <c r="AP34" i="17"/>
  <c r="AH34" i="17"/>
  <c r="AT33" i="17"/>
  <c r="AL33" i="17"/>
  <c r="AX32" i="17"/>
  <c r="AP32" i="17"/>
  <c r="AH32" i="17"/>
  <c r="AT31" i="17"/>
  <c r="AL31" i="17"/>
  <c r="AX30" i="17"/>
  <c r="AP30" i="17"/>
  <c r="AH30" i="17"/>
  <c r="AV45" i="17"/>
  <c r="AF45" i="17"/>
  <c r="AJ44" i="17"/>
  <c r="AN43" i="17"/>
  <c r="AR42" i="17"/>
  <c r="AV41" i="17"/>
  <c r="AF41" i="17"/>
  <c r="AJ40" i="17"/>
  <c r="AN39" i="17"/>
  <c r="AR38" i="17"/>
  <c r="AV37" i="17"/>
  <c r="AF37" i="17"/>
  <c r="AN36" i="17"/>
  <c r="AF36" i="17"/>
  <c r="AR35" i="17"/>
  <c r="AJ35" i="17"/>
  <c r="AV34" i="17"/>
  <c r="AN34" i="17"/>
  <c r="AF34" i="17"/>
  <c r="AR33" i="17"/>
  <c r="AJ33" i="17"/>
  <c r="AV32" i="17"/>
  <c r="AN32" i="17"/>
  <c r="AF32" i="17"/>
  <c r="AR31" i="17"/>
  <c r="AJ31" i="17"/>
  <c r="AV30" i="17"/>
  <c r="AN30" i="17"/>
  <c r="AF30" i="17"/>
  <c r="AV29" i="17"/>
  <c r="AR29" i="17"/>
  <c r="AN29" i="17"/>
  <c r="AJ29" i="17"/>
  <c r="AF29" i="17"/>
  <c r="AV28" i="17"/>
  <c r="AR28" i="17"/>
  <c r="AN28" i="17"/>
  <c r="AJ28" i="17"/>
  <c r="AF28" i="17"/>
  <c r="AV27" i="17"/>
  <c r="AR27" i="17"/>
  <c r="AN27" i="17"/>
  <c r="AJ27" i="17"/>
  <c r="AF27" i="17"/>
  <c r="AV26" i="17"/>
  <c r="AR26" i="17"/>
  <c r="AN26" i="17"/>
  <c r="AJ26" i="17"/>
  <c r="AF26" i="17"/>
  <c r="AV25" i="17"/>
  <c r="AR25" i="17"/>
  <c r="AN25" i="17"/>
  <c r="AJ25" i="17"/>
  <c r="AF25" i="17"/>
  <c r="AV24" i="17"/>
  <c r="AR24" i="17"/>
  <c r="AN24" i="17"/>
  <c r="AJ24" i="17"/>
  <c r="AF24" i="17"/>
  <c r="AV23" i="17"/>
  <c r="AR23" i="17"/>
  <c r="AN23" i="17"/>
  <c r="AJ23" i="17"/>
  <c r="AF23" i="17"/>
  <c r="AV22" i="17"/>
  <c r="AR22" i="17"/>
  <c r="AN22" i="17"/>
  <c r="AJ22" i="17"/>
  <c r="AF22" i="17"/>
  <c r="AV21" i="17"/>
  <c r="AR21" i="17"/>
  <c r="AN21" i="17"/>
  <c r="AJ21" i="17"/>
  <c r="AF21" i="17"/>
  <c r="AV20" i="17"/>
  <c r="AR20" i="17"/>
  <c r="AN20" i="17"/>
  <c r="AJ20" i="17"/>
  <c r="AF20" i="17"/>
  <c r="AV19" i="17"/>
  <c r="AR19" i="17"/>
  <c r="AN19" i="17"/>
  <c r="AJ19" i="17"/>
  <c r="AF19" i="17"/>
  <c r="AV44" i="17"/>
  <c r="AJ43" i="17"/>
  <c r="AR41" i="17"/>
  <c r="AF40" i="17"/>
  <c r="AN38" i="17"/>
  <c r="AV36" i="17"/>
  <c r="AX35" i="17"/>
  <c r="AH35" i="17"/>
  <c r="AL34" i="17"/>
  <c r="AP33" i="17"/>
  <c r="AT32" i="17"/>
  <c r="AX31" i="17"/>
  <c r="AH31" i="17"/>
  <c r="AL30" i="17"/>
  <c r="AT18" i="17"/>
  <c r="AN18" i="17"/>
  <c r="AX17" i="17"/>
  <c r="AR17" i="17"/>
  <c r="AH17" i="17"/>
  <c r="AV16" i="17"/>
  <c r="AL16" i="17"/>
  <c r="AF16" i="17"/>
  <c r="AP15" i="17"/>
  <c r="AJ15" i="17"/>
  <c r="AT14" i="17"/>
  <c r="AN14" i="17"/>
  <c r="AX13" i="17"/>
  <c r="AR13" i="17"/>
  <c r="AH13" i="17"/>
  <c r="AV12" i="17"/>
  <c r="AL12" i="17"/>
  <c r="AF12" i="17"/>
  <c r="AP11" i="17"/>
  <c r="AJ11" i="17"/>
  <c r="AT10" i="17"/>
  <c r="AN10" i="17"/>
  <c r="AX9" i="17"/>
  <c r="AR9" i="17"/>
  <c r="AH9" i="17"/>
  <c r="AV8" i="17"/>
  <c r="AR8" i="17"/>
  <c r="AN8" i="17"/>
  <c r="AJ8" i="17"/>
  <c r="AF8" i="17"/>
  <c r="AV7" i="17"/>
  <c r="AR7" i="17"/>
  <c r="AN7" i="17"/>
  <c r="AJ7" i="17"/>
  <c r="AF7" i="17"/>
  <c r="AV6" i="17"/>
  <c r="AR6" i="17"/>
  <c r="AN6" i="17"/>
  <c r="AJ6" i="17"/>
  <c r="AF6" i="17"/>
  <c r="AR5" i="17"/>
  <c r="AJ5" i="17"/>
  <c r="AP5" i="17"/>
  <c r="AR45" i="17"/>
  <c r="AV40" i="17"/>
  <c r="AR37" i="17"/>
  <c r="AP35" i="17"/>
  <c r="AX33" i="17"/>
  <c r="AL32" i="17"/>
  <c r="AT30" i="17"/>
  <c r="AV18" i="17"/>
  <c r="AF18" i="17"/>
  <c r="AV5" i="17"/>
  <c r="AR44" i="17"/>
  <c r="AF43" i="17"/>
  <c r="AN41" i="17"/>
  <c r="AV39" i="17"/>
  <c r="AJ38" i="17"/>
  <c r="AR36" i="17"/>
  <c r="AV35" i="17"/>
  <c r="AF35" i="17"/>
  <c r="AJ34" i="17"/>
  <c r="AN33" i="17"/>
  <c r="AR32" i="17"/>
  <c r="AV31" i="17"/>
  <c r="AF31" i="17"/>
  <c r="AJ30" i="17"/>
  <c r="AT29" i="17"/>
  <c r="AL29" i="17"/>
  <c r="AX28" i="17"/>
  <c r="AP28" i="17"/>
  <c r="AH28" i="17"/>
  <c r="AT27" i="17"/>
  <c r="AL27" i="17"/>
  <c r="AX26" i="17"/>
  <c r="AP26" i="17"/>
  <c r="AH26" i="17"/>
  <c r="AT25" i="17"/>
  <c r="AL25" i="17"/>
  <c r="AX24" i="17"/>
  <c r="AP24" i="17"/>
  <c r="AH24" i="17"/>
  <c r="AT23" i="17"/>
  <c r="AL23" i="17"/>
  <c r="AX22" i="17"/>
  <c r="AP22" i="17"/>
  <c r="AH22" i="17"/>
  <c r="AT21" i="17"/>
  <c r="AL21" i="17"/>
  <c r="AX20" i="17"/>
  <c r="AP20" i="17"/>
  <c r="AH20" i="17"/>
  <c r="AT19" i="17"/>
  <c r="AL19" i="17"/>
  <c r="AX18" i="17"/>
  <c r="AR18" i="17"/>
  <c r="AH18" i="17"/>
  <c r="AV17" i="17"/>
  <c r="AL17" i="17"/>
  <c r="AF17" i="17"/>
  <c r="AP16" i="17"/>
  <c r="AJ16" i="17"/>
  <c r="AT15" i="17"/>
  <c r="AN15" i="17"/>
  <c r="AX14" i="17"/>
  <c r="AR14" i="17"/>
  <c r="AH14" i="17"/>
  <c r="AV13" i="17"/>
  <c r="AL13" i="17"/>
  <c r="AF13" i="17"/>
  <c r="AP12" i="17"/>
  <c r="AJ12" i="17"/>
  <c r="AT11" i="17"/>
  <c r="AN11" i="17"/>
  <c r="AX10" i="17"/>
  <c r="AR10" i="17"/>
  <c r="AH10" i="17"/>
  <c r="AV9" i="17"/>
  <c r="AL9" i="17"/>
  <c r="AF9" i="17"/>
  <c r="AX5" i="17"/>
  <c r="AH5" i="17"/>
  <c r="AF44" i="17"/>
  <c r="AN42" i="17"/>
  <c r="AJ39" i="17"/>
  <c r="AL36" i="17"/>
  <c r="AT34" i="17"/>
  <c r="AH33" i="17"/>
  <c r="AP31" i="17"/>
  <c r="AL18" i="17"/>
  <c r="AP17" i="17"/>
  <c r="AJ17" i="17"/>
  <c r="AT16" i="17"/>
  <c r="AN16" i="17"/>
  <c r="AX15" i="17"/>
  <c r="AR15" i="17"/>
  <c r="AH15" i="17"/>
  <c r="AV14" i="17"/>
  <c r="AL14" i="17"/>
  <c r="AF14" i="17"/>
  <c r="AP13" i="17"/>
  <c r="AJ13" i="17"/>
  <c r="AT12" i="17"/>
  <c r="AN12" i="17"/>
  <c r="AX11" i="17"/>
  <c r="AR11" i="17"/>
  <c r="AH11" i="17"/>
  <c r="AV10" i="17"/>
  <c r="AL10" i="17"/>
  <c r="AF10" i="17"/>
  <c r="AP9" i="17"/>
  <c r="AJ9" i="17"/>
  <c r="AT8" i="17"/>
  <c r="AP8" i="17"/>
  <c r="AL8" i="17"/>
  <c r="AH8" i="17"/>
  <c r="AX7" i="17"/>
  <c r="AT7" i="17"/>
  <c r="AP7" i="17"/>
  <c r="AL7" i="17"/>
  <c r="AH7" i="17"/>
  <c r="AX6" i="17"/>
  <c r="AT6" i="17"/>
  <c r="AP6" i="17"/>
  <c r="AL6" i="17"/>
  <c r="AH6" i="17"/>
  <c r="AN5" i="17"/>
  <c r="AN45" i="17"/>
  <c r="AF39" i="17"/>
  <c r="AR34" i="17"/>
  <c r="AN31" i="17"/>
  <c r="AH29" i="17"/>
  <c r="AP27" i="17"/>
  <c r="AX25" i="17"/>
  <c r="AL24" i="17"/>
  <c r="AT22" i="17"/>
  <c r="AH21" i="17"/>
  <c r="AP19" i="17"/>
  <c r="AJ18" i="17"/>
  <c r="AH16" i="17"/>
  <c r="AF15" i="17"/>
  <c r="AX12" i="17"/>
  <c r="AV11" i="17"/>
  <c r="AT9" i="17"/>
  <c r="AX29" i="17"/>
  <c r="AH25" i="17"/>
  <c r="AX21" i="17"/>
  <c r="AT17" i="17"/>
  <c r="AN13" i="17"/>
  <c r="AJ10" i="17"/>
  <c r="AR40" i="17"/>
  <c r="AP29" i="17"/>
  <c r="AL26" i="17"/>
  <c r="AH23" i="17"/>
  <c r="AX19" i="17"/>
  <c r="AN17" i="17"/>
  <c r="AL15" i="17"/>
  <c r="AH12" i="17"/>
  <c r="AX8" i="17"/>
  <c r="AV43" i="17"/>
  <c r="AN37" i="17"/>
  <c r="AV33" i="17"/>
  <c r="AR30" i="17"/>
  <c r="AT28" i="17"/>
  <c r="AH27" i="17"/>
  <c r="AP25" i="17"/>
  <c r="AX23" i="17"/>
  <c r="AL22" i="17"/>
  <c r="AT20" i="17"/>
  <c r="AH19" i="17"/>
  <c r="AX16" i="17"/>
  <c r="AV15" i="17"/>
  <c r="AT13" i="17"/>
  <c r="AR12" i="17"/>
  <c r="AP10" i="17"/>
  <c r="AN9" i="17"/>
  <c r="AJ42" i="17"/>
  <c r="AJ36" i="17"/>
  <c r="AF33" i="17"/>
  <c r="AL28" i="17"/>
  <c r="AT26" i="17"/>
  <c r="AP23" i="17"/>
  <c r="AL20" i="17"/>
  <c r="AR16" i="17"/>
  <c r="AP14" i="17"/>
  <c r="AL11" i="17"/>
  <c r="AT5" i="17"/>
  <c r="AN35" i="17"/>
  <c r="AJ32" i="17"/>
  <c r="AX27" i="17"/>
  <c r="AT24" i="17"/>
  <c r="AP21" i="17"/>
  <c r="AP18" i="17"/>
  <c r="AJ14" i="17"/>
  <c r="AF11" i="17"/>
  <c r="AL5" i="17"/>
  <c r="BC45" i="17"/>
  <c r="BC41" i="17"/>
  <c r="BC37" i="17"/>
  <c r="BC33" i="17"/>
  <c r="BC29" i="17"/>
  <c r="BC25" i="17"/>
  <c r="BC21" i="17"/>
  <c r="BC17" i="17"/>
  <c r="BC13" i="17"/>
  <c r="BC9" i="17"/>
  <c r="BC5" i="17"/>
  <c r="BC7" i="17"/>
  <c r="BC42" i="17"/>
  <c r="BC30" i="17"/>
  <c r="BC26" i="17"/>
  <c r="BC14" i="17"/>
  <c r="BC44" i="17"/>
  <c r="BC40" i="17"/>
  <c r="BC36" i="17"/>
  <c r="BC32" i="17"/>
  <c r="BC28" i="17"/>
  <c r="BC24" i="17"/>
  <c r="BC20" i="17"/>
  <c r="BC16" i="17"/>
  <c r="BC12" i="17"/>
  <c r="BC8" i="17"/>
  <c r="BC11" i="17"/>
  <c r="BC46" i="17"/>
  <c r="BC34" i="17"/>
  <c r="BC22" i="17"/>
  <c r="BC10" i="17"/>
  <c r="BC43" i="17"/>
  <c r="BC39" i="17"/>
  <c r="BC35" i="17"/>
  <c r="BC31" i="17"/>
  <c r="BC27" i="17"/>
  <c r="BC23" i="17"/>
  <c r="BC19" i="17"/>
  <c r="BC15" i="17"/>
  <c r="BC38" i="17"/>
  <c r="BC18" i="17"/>
  <c r="BC6" i="17"/>
  <c r="AE43" i="17"/>
  <c r="AE41" i="17"/>
  <c r="AE39" i="17"/>
  <c r="AE37" i="17"/>
  <c r="AE35" i="17"/>
  <c r="AE33" i="17"/>
  <c r="AE31" i="17"/>
  <c r="AE44" i="17"/>
  <c r="AE42" i="17"/>
  <c r="AE40" i="17"/>
  <c r="AE38" i="17"/>
  <c r="AE36" i="17"/>
  <c r="AE34" i="17"/>
  <c r="AE32" i="17"/>
  <c r="AE30" i="17"/>
  <c r="BB30" i="17"/>
  <c r="BD30" i="17" s="1"/>
  <c r="BB31" i="17"/>
  <c r="BD31" i="17" s="1"/>
  <c r="BB32" i="17"/>
  <c r="BD32" i="17" s="1"/>
  <c r="BB33" i="17"/>
  <c r="BD33" i="17" s="1"/>
  <c r="BB34" i="17"/>
  <c r="BD34" i="17" s="1"/>
  <c r="BB35" i="17"/>
  <c r="BD35" i="17" s="1"/>
  <c r="BB36" i="17"/>
  <c r="BB37" i="17"/>
  <c r="BD37" i="17" s="1"/>
  <c r="BB38" i="17"/>
  <c r="BD38" i="17" s="1"/>
  <c r="BB39" i="17"/>
  <c r="BD39" i="17" s="1"/>
  <c r="BB40" i="17"/>
  <c r="BD40" i="17" s="1"/>
  <c r="BB41" i="17"/>
  <c r="BD41" i="17" s="1"/>
  <c r="BB42" i="17"/>
  <c r="BD42" i="17" s="1"/>
  <c r="BB43" i="17"/>
  <c r="BD43" i="17" s="1"/>
  <c r="BB44" i="17"/>
  <c r="BB5" i="17"/>
  <c r="BD5" i="17" s="1"/>
  <c r="BB46" i="17"/>
  <c r="BD46" i="17" s="1"/>
  <c r="BB29" i="17"/>
  <c r="BD29" i="17" s="1"/>
  <c r="BB27" i="17"/>
  <c r="BD27" i="17" s="1"/>
  <c r="BB25" i="17"/>
  <c r="BD25" i="17" s="1"/>
  <c r="BB23" i="17"/>
  <c r="BD23" i="17" s="1"/>
  <c r="BB21" i="17"/>
  <c r="BD21" i="17" s="1"/>
  <c r="BB19" i="17"/>
  <c r="BB17" i="17"/>
  <c r="BD17" i="17" s="1"/>
  <c r="BB13" i="17"/>
  <c r="BD13" i="17" s="1"/>
  <c r="BB9" i="17"/>
  <c r="BD9" i="17" s="1"/>
  <c r="BB45" i="17"/>
  <c r="BB28" i="17"/>
  <c r="BD28" i="17" s="1"/>
  <c r="BB26" i="17"/>
  <c r="BD26" i="17" s="1"/>
  <c r="BB24" i="17"/>
  <c r="BD24" i="17" s="1"/>
  <c r="BB22" i="17"/>
  <c r="BB20" i="17"/>
  <c r="BB18" i="17"/>
  <c r="BD18" i="17" s="1"/>
  <c r="BB16" i="17"/>
  <c r="BD16" i="17" s="1"/>
  <c r="BB14" i="17"/>
  <c r="BB12" i="17"/>
  <c r="BD12" i="17" s="1"/>
  <c r="BB10" i="17"/>
  <c r="BD10" i="17" s="1"/>
  <c r="BB8" i="17"/>
  <c r="BB6" i="17"/>
  <c r="BD6" i="17" s="1"/>
  <c r="BB15" i="17"/>
  <c r="BD15" i="17" s="1"/>
  <c r="BB11" i="17"/>
  <c r="BB7" i="17"/>
  <c r="BD7" i="17" s="1"/>
  <c r="AE21" i="17"/>
  <c r="AE5" i="17"/>
  <c r="AE29" i="17"/>
  <c r="AE26" i="17"/>
  <c r="AE14" i="17"/>
  <c r="AE11" i="17"/>
  <c r="AE23" i="17"/>
  <c r="AE17" i="17"/>
  <c r="AE10" i="17"/>
  <c r="AE22" i="17"/>
  <c r="AE24" i="17"/>
  <c r="AE15" i="17"/>
  <c r="AE45" i="17"/>
  <c r="AE20" i="17"/>
  <c r="AE8" i="17"/>
  <c r="AE25" i="17"/>
  <c r="AE7" i="17"/>
  <c r="AE6" i="17"/>
  <c r="AE13" i="17"/>
  <c r="AE27" i="17"/>
  <c r="AE18" i="17"/>
  <c r="AE16" i="17"/>
  <c r="AE9" i="17"/>
  <c r="AE12" i="17"/>
  <c r="AE46" i="17"/>
  <c r="AE28" i="17"/>
  <c r="AE19" i="17"/>
  <c r="BD44" i="17" l="1"/>
  <c r="G36" i="11"/>
  <c r="I19" i="11"/>
  <c r="I14" i="11"/>
  <c r="U26" i="11"/>
  <c r="G12" i="11"/>
  <c r="O45" i="11"/>
  <c r="O33" i="11"/>
  <c r="G41" i="11"/>
  <c r="G50" i="11"/>
  <c r="K39" i="11"/>
  <c r="E20" i="11"/>
  <c r="G21" i="11"/>
  <c r="I27" i="11"/>
  <c r="K12" i="11"/>
  <c r="S25" i="11"/>
  <c r="S45" i="11"/>
  <c r="U31" i="11"/>
  <c r="M27" i="11"/>
  <c r="O16" i="11"/>
  <c r="M29" i="11"/>
  <c r="E16" i="11"/>
  <c r="G14" i="11"/>
  <c r="U16" i="11"/>
  <c r="U29" i="11"/>
  <c r="E10" i="11"/>
  <c r="Q11" i="11"/>
  <c r="G17" i="11"/>
  <c r="K20" i="11"/>
  <c r="I40" i="11"/>
  <c r="S13" i="11"/>
  <c r="G20" i="11"/>
  <c r="I23" i="11"/>
  <c r="M26" i="11"/>
  <c r="Q29" i="11"/>
  <c r="U32" i="11"/>
  <c r="G38" i="11"/>
  <c r="O48" i="11"/>
  <c r="O41" i="11"/>
  <c r="K10" i="11"/>
  <c r="K14" i="11"/>
  <c r="O17" i="11"/>
  <c r="S20" i="11"/>
  <c r="U35" i="11"/>
  <c r="S23" i="11"/>
  <c r="K25" i="11"/>
  <c r="O28" i="11"/>
  <c r="G30" i="11"/>
  <c r="S31" i="11"/>
  <c r="K33" i="11"/>
  <c r="G39" i="11"/>
  <c r="G44" i="11"/>
  <c r="E34" i="11"/>
  <c r="I37" i="11"/>
  <c r="M40" i="11"/>
  <c r="S46" i="11"/>
  <c r="Q50" i="11"/>
  <c r="U41" i="11"/>
  <c r="M43" i="11"/>
  <c r="E45" i="11"/>
  <c r="Q46" i="11"/>
  <c r="I48" i="11"/>
  <c r="U49" i="11"/>
  <c r="E31" i="11"/>
  <c r="I10" i="11"/>
  <c r="M20" i="11"/>
  <c r="S9" i="11"/>
  <c r="U17" i="11"/>
  <c r="G27" i="11"/>
  <c r="K36" i="11"/>
  <c r="O47" i="11"/>
  <c r="U46" i="11"/>
  <c r="Q21" i="11"/>
  <c r="S14" i="11"/>
  <c r="E24" i="11"/>
  <c r="O49" i="11"/>
  <c r="M37" i="11"/>
  <c r="O30" i="11"/>
  <c r="S36" i="11"/>
  <c r="U43" i="11"/>
  <c r="E47" i="11"/>
  <c r="K50" i="11"/>
  <c r="Q9" i="11"/>
  <c r="U20" i="11"/>
  <c r="O34" i="11"/>
  <c r="U23" i="11"/>
  <c r="U25" i="11"/>
  <c r="G22" i="11"/>
  <c r="K35" i="11"/>
  <c r="Q10" i="11"/>
  <c r="I12" i="11"/>
  <c r="E15" i="11"/>
  <c r="I18" i="11"/>
  <c r="M21" i="11"/>
  <c r="U14" i="11"/>
  <c r="E18" i="11"/>
  <c r="I21" i="11"/>
  <c r="M24" i="11"/>
  <c r="Q27" i="11"/>
  <c r="U30" i="11"/>
  <c r="G34" i="11"/>
  <c r="O40" i="11"/>
  <c r="S22" i="11"/>
  <c r="M9" i="11"/>
  <c r="O12" i="11"/>
  <c r="M15" i="11"/>
  <c r="Q18" i="11"/>
  <c r="U21" i="11"/>
  <c r="I38" i="11"/>
  <c r="S48" i="11"/>
  <c r="K24" i="11"/>
  <c r="O27" i="11"/>
  <c r="G29" i="11"/>
  <c r="S30" i="11"/>
  <c r="K32" i="11"/>
  <c r="G37" i="11"/>
  <c r="K40" i="11"/>
  <c r="O46" i="11"/>
  <c r="I35" i="11"/>
  <c r="M38" i="11"/>
  <c r="S42" i="11"/>
  <c r="G49" i="11"/>
  <c r="U40" i="11"/>
  <c r="M42" i="11"/>
  <c r="E44" i="11"/>
  <c r="Q45" i="11"/>
  <c r="I47" i="11"/>
  <c r="U48" i="11"/>
  <c r="O50" i="11"/>
  <c r="Q30" i="11"/>
  <c r="K17" i="11"/>
  <c r="U11" i="11"/>
  <c r="E14" i="11"/>
  <c r="E30" i="11"/>
  <c r="O10" i="11"/>
  <c r="K30" i="11"/>
  <c r="O39" i="11"/>
  <c r="Q43" i="11"/>
  <c r="I9" i="11"/>
  <c r="K21" i="11"/>
  <c r="S39" i="11"/>
  <c r="G15" i="11"/>
  <c r="O21" i="11"/>
  <c r="K27" i="11"/>
  <c r="S33" i="11"/>
  <c r="E38" i="11"/>
  <c r="K48" i="11"/>
  <c r="I42" i="11"/>
  <c r="M45" i="11"/>
  <c r="Q48" i="11"/>
  <c r="G18" i="11"/>
  <c r="I15" i="11"/>
  <c r="G40" i="11"/>
  <c r="E23" i="11"/>
  <c r="S37" i="11"/>
  <c r="E27" i="11"/>
  <c r="E29" i="11"/>
  <c r="M23" i="11"/>
  <c r="O38" i="11"/>
  <c r="U10" i="11"/>
  <c r="M12" i="11"/>
  <c r="O15" i="11"/>
  <c r="S18" i="11"/>
  <c r="I22" i="11"/>
  <c r="E9" i="11"/>
  <c r="K15" i="11"/>
  <c r="O18" i="11"/>
  <c r="S21" i="11"/>
  <c r="U24" i="11"/>
  <c r="E28" i="11"/>
  <c r="I31" i="11"/>
  <c r="G42" i="11"/>
  <c r="Q34" i="11"/>
  <c r="G9" i="11"/>
  <c r="G11" i="11"/>
  <c r="S12" i="11"/>
  <c r="G19" i="11"/>
  <c r="K22" i="11"/>
  <c r="E39" i="11"/>
  <c r="O24" i="11"/>
  <c r="G26" i="11"/>
  <c r="S27" i="11"/>
  <c r="K29" i="11"/>
  <c r="O32" i="11"/>
  <c r="K34" i="11"/>
  <c r="O37" i="11"/>
  <c r="K47" i="11"/>
  <c r="Q35" i="11"/>
  <c r="U38" i="11"/>
  <c r="O43" i="11"/>
  <c r="E41" i="11"/>
  <c r="Q42" i="11"/>
  <c r="I44" i="11"/>
  <c r="U45" i="11"/>
  <c r="M47" i="11"/>
  <c r="E49" i="11"/>
  <c r="S50" i="11"/>
  <c r="M31" i="11"/>
  <c r="G43" i="11"/>
  <c r="I33" i="11"/>
  <c r="Q14" i="11"/>
  <c r="O25" i="11"/>
  <c r="U50" i="11"/>
  <c r="M48" i="11"/>
  <c r="Q32" i="11"/>
  <c r="M10" i="11"/>
  <c r="O14" i="11"/>
  <c r="M30" i="11"/>
  <c r="K18" i="11"/>
  <c r="G47" i="11"/>
  <c r="G32" i="11"/>
  <c r="Q40" i="11"/>
  <c r="M22" i="11"/>
  <c r="M18" i="11"/>
  <c r="G46" i="11"/>
  <c r="Q24" i="11"/>
  <c r="K41" i="11"/>
  <c r="I30" i="11"/>
  <c r="U33" i="11"/>
  <c r="E25" i="11"/>
  <c r="E11" i="11"/>
  <c r="Q12" i="11"/>
  <c r="U15" i="11"/>
  <c r="E19" i="11"/>
  <c r="M35" i="11"/>
  <c r="U9" i="11"/>
  <c r="Q15" i="11"/>
  <c r="U18" i="11"/>
  <c r="E22" i="11"/>
  <c r="I25" i="11"/>
  <c r="M28" i="11"/>
  <c r="Q31" i="11"/>
  <c r="S35" i="11"/>
  <c r="S43" i="11"/>
  <c r="I36" i="11"/>
  <c r="O9" i="11"/>
  <c r="K11" i="11"/>
  <c r="E13" i="11"/>
  <c r="I16" i="11"/>
  <c r="M19" i="11"/>
  <c r="Q22" i="11"/>
  <c r="U39" i="11"/>
  <c r="G23" i="11"/>
  <c r="S24" i="11"/>
  <c r="K26" i="11"/>
  <c r="O29" i="11"/>
  <c r="G31" i="11"/>
  <c r="S32" i="11"/>
  <c r="S34" i="11"/>
  <c r="S41" i="11"/>
  <c r="G48" i="11"/>
  <c r="E36" i="11"/>
  <c r="I39" i="11"/>
  <c r="K44" i="11"/>
  <c r="E50" i="11"/>
  <c r="I41" i="11"/>
  <c r="U42" i="11"/>
  <c r="M44" i="11"/>
  <c r="E46" i="11"/>
  <c r="Q47" i="11"/>
  <c r="I49" i="11"/>
  <c r="M17" i="11"/>
  <c r="Q23" i="11"/>
  <c r="S44" i="11"/>
  <c r="Q36" i="11"/>
  <c r="S28" i="11"/>
  <c r="Q37" i="11"/>
  <c r="I45" i="11"/>
  <c r="I32" i="11"/>
  <c r="E33" i="11"/>
  <c r="K46" i="11"/>
  <c r="Q33" i="11"/>
  <c r="S10" i="11"/>
  <c r="G24" i="11"/>
  <c r="U34" i="11"/>
  <c r="M25" i="11"/>
  <c r="O20" i="11"/>
  <c r="K13" i="11"/>
  <c r="I26" i="11"/>
  <c r="S47" i="11"/>
  <c r="M33" i="11"/>
  <c r="Q13" i="11"/>
  <c r="Q26" i="11"/>
  <c r="K49" i="11"/>
  <c r="I11" i="11"/>
  <c r="G13" i="11"/>
  <c r="K16" i="11"/>
  <c r="O19" i="11"/>
  <c r="E37" i="11"/>
  <c r="G16" i="11"/>
  <c r="K19" i="11"/>
  <c r="O22" i="11"/>
  <c r="Q25" i="11"/>
  <c r="U28" i="11"/>
  <c r="E32" i="11"/>
  <c r="O36" i="11"/>
  <c r="K45" i="11"/>
  <c r="U37" i="11"/>
  <c r="O11" i="11"/>
  <c r="O13" i="11"/>
  <c r="S16" i="11"/>
  <c r="I34" i="11"/>
  <c r="S40" i="11"/>
  <c r="K23" i="11"/>
  <c r="O26" i="11"/>
  <c r="G28" i="11"/>
  <c r="S29" i="11"/>
  <c r="K31" i="11"/>
  <c r="G35" i="11"/>
  <c r="K38" i="11"/>
  <c r="O42" i="11"/>
  <c r="M36" i="11"/>
  <c r="Q39" i="11"/>
  <c r="G45" i="11"/>
  <c r="I50" i="11"/>
  <c r="M41" i="11"/>
  <c r="E43" i="11"/>
  <c r="Q44" i="11"/>
  <c r="I46" i="11"/>
  <c r="U47" i="11"/>
  <c r="M49" i="11"/>
  <c r="Q17" i="11"/>
  <c r="Q20" i="11"/>
  <c r="I17" i="11"/>
  <c r="E21" i="11"/>
  <c r="M34" i="11"/>
  <c r="E42" i="11"/>
  <c r="S19" i="11"/>
  <c r="E12" i="11"/>
  <c r="S17" i="11"/>
  <c r="Q28" i="11"/>
  <c r="I24" i="11"/>
  <c r="M14" i="11"/>
  <c r="U27" i="11"/>
  <c r="U12" i="11"/>
  <c r="O44" i="11"/>
  <c r="S15" i="11"/>
  <c r="I28" i="11"/>
  <c r="K9" i="11"/>
  <c r="M11" i="11"/>
  <c r="M13" i="11"/>
  <c r="Q16" i="11"/>
  <c r="U19" i="11"/>
  <c r="Q38" i="11"/>
  <c r="I13" i="11"/>
  <c r="M16" i="11"/>
  <c r="Q19" i="11"/>
  <c r="U22" i="11"/>
  <c r="E26" i="11"/>
  <c r="I29" i="11"/>
  <c r="M32" i="11"/>
  <c r="K37" i="11"/>
  <c r="M39" i="11"/>
  <c r="G10" i="11"/>
  <c r="S11" i="11"/>
  <c r="U13" i="11"/>
  <c r="E17" i="11"/>
  <c r="I20" i="11"/>
  <c r="E35" i="11"/>
  <c r="K42" i="11"/>
  <c r="O23" i="11"/>
  <c r="G25" i="11"/>
  <c r="S26" i="11"/>
  <c r="K28" i="11"/>
  <c r="O31" i="11"/>
  <c r="G33" i="11"/>
  <c r="O35" i="11"/>
  <c r="S38" i="11"/>
  <c r="K43" i="11"/>
  <c r="S49" i="11"/>
  <c r="U36" i="11"/>
  <c r="E40" i="11"/>
  <c r="M50" i="11"/>
  <c r="Q41" i="11"/>
  <c r="I43" i="11"/>
  <c r="U44" i="11"/>
  <c r="M46" i="11"/>
  <c r="E48" i="11"/>
  <c r="Q49" i="11"/>
  <c r="AG46" i="17"/>
  <c r="AY46" i="17"/>
  <c r="AU46" i="17"/>
  <c r="AQ46" i="17"/>
  <c r="AM46" i="17"/>
  <c r="AI46" i="17"/>
  <c r="AW46" i="17"/>
  <c r="AS46" i="17"/>
  <c r="AO46" i="17"/>
  <c r="AK46" i="17"/>
  <c r="AZ45" i="17"/>
  <c r="W49" i="11" s="1"/>
  <c r="AY45" i="17"/>
  <c r="AU45" i="17"/>
  <c r="AQ45" i="17"/>
  <c r="AM45" i="17"/>
  <c r="AI45" i="17"/>
  <c r="AW45" i="17"/>
  <c r="AS45" i="17"/>
  <c r="AO45" i="17"/>
  <c r="AK45" i="17"/>
  <c r="AG45" i="17"/>
  <c r="AW10" i="17"/>
  <c r="AS10" i="17"/>
  <c r="AO10" i="17"/>
  <c r="AK10" i="17"/>
  <c r="AG10" i="17"/>
  <c r="AY10" i="17"/>
  <c r="AI10" i="17"/>
  <c r="AM10" i="17"/>
  <c r="AQ10" i="17"/>
  <c r="AU10" i="17"/>
  <c r="AY33" i="17"/>
  <c r="AU33" i="17"/>
  <c r="AQ33" i="17"/>
  <c r="AM33" i="17"/>
  <c r="AI33" i="17"/>
  <c r="AW33" i="17"/>
  <c r="AS33" i="17"/>
  <c r="AO33" i="17"/>
  <c r="AK33" i="17"/>
  <c r="AG33" i="17"/>
  <c r="AW12" i="17"/>
  <c r="AS12" i="17"/>
  <c r="AO12" i="17"/>
  <c r="AK12" i="17"/>
  <c r="AG12" i="17"/>
  <c r="AQ12" i="17"/>
  <c r="AU12" i="17"/>
  <c r="AY12" i="17"/>
  <c r="AI12" i="17"/>
  <c r="AM12" i="17"/>
  <c r="AZ27" i="17"/>
  <c r="AW27" i="17"/>
  <c r="AS27" i="17"/>
  <c r="AO27" i="17"/>
  <c r="AK27" i="17"/>
  <c r="AG27" i="17"/>
  <c r="AU27" i="17"/>
  <c r="AM27" i="17"/>
  <c r="AY27" i="17"/>
  <c r="AI27" i="17"/>
  <c r="AQ27" i="17"/>
  <c r="AW25" i="17"/>
  <c r="AS25" i="17"/>
  <c r="AO25" i="17"/>
  <c r="AK25" i="17"/>
  <c r="AG25" i="17"/>
  <c r="AU25" i="17"/>
  <c r="AM25" i="17"/>
  <c r="AQ25" i="17"/>
  <c r="AY25" i="17"/>
  <c r="AI25" i="17"/>
  <c r="AZ15" i="17"/>
  <c r="AW15" i="17"/>
  <c r="AS15" i="17"/>
  <c r="O19" i="47" s="1"/>
  <c r="AO15" i="17"/>
  <c r="AK15" i="17"/>
  <c r="G19" i="47" s="1"/>
  <c r="AG15" i="17"/>
  <c r="AU15" i="17"/>
  <c r="AY15" i="17"/>
  <c r="AI15" i="17"/>
  <c r="E19" i="47" s="1"/>
  <c r="AM15" i="17"/>
  <c r="AQ15" i="17"/>
  <c r="M19" i="47" s="1"/>
  <c r="AZ17" i="17"/>
  <c r="AW17" i="17"/>
  <c r="AS17" i="17"/>
  <c r="AO17" i="17"/>
  <c r="AK17" i="17"/>
  <c r="AG17" i="17"/>
  <c r="AM17" i="17"/>
  <c r="AQ17" i="17"/>
  <c r="AU17" i="17"/>
  <c r="Q21" i="47" s="1"/>
  <c r="AI17" i="17"/>
  <c r="AY17" i="17"/>
  <c r="AW26" i="17"/>
  <c r="AS26" i="17"/>
  <c r="AO26" i="17"/>
  <c r="AK26" i="17"/>
  <c r="AG26" i="17"/>
  <c r="AY26" i="17"/>
  <c r="AQ26" i="17"/>
  <c r="AI26" i="17"/>
  <c r="AM26" i="17"/>
  <c r="AU26" i="17"/>
  <c r="AY34" i="17"/>
  <c r="AU34" i="17"/>
  <c r="AQ34" i="17"/>
  <c r="AM34" i="17"/>
  <c r="AI34" i="17"/>
  <c r="AW34" i="17"/>
  <c r="AS34" i="17"/>
  <c r="AO34" i="17"/>
  <c r="AK34" i="17"/>
  <c r="AG34" i="17"/>
  <c r="AY42" i="17"/>
  <c r="AU42" i="17"/>
  <c r="AQ42" i="17"/>
  <c r="AM42" i="17"/>
  <c r="AI42" i="17"/>
  <c r="AW42" i="17"/>
  <c r="AS42" i="17"/>
  <c r="AO42" i="17"/>
  <c r="AK42" i="17"/>
  <c r="AG42" i="17"/>
  <c r="AZ35" i="17"/>
  <c r="AY35" i="17"/>
  <c r="AU35" i="17"/>
  <c r="AQ35" i="17"/>
  <c r="AM35" i="17"/>
  <c r="AI35" i="17"/>
  <c r="AW35" i="17"/>
  <c r="AS35" i="17"/>
  <c r="AO35" i="17"/>
  <c r="AK35" i="17"/>
  <c r="AG35" i="17"/>
  <c r="AY43" i="17"/>
  <c r="AU43" i="17"/>
  <c r="AQ43" i="17"/>
  <c r="AM43" i="17"/>
  <c r="AI43" i="17"/>
  <c r="AW43" i="17"/>
  <c r="AS43" i="17"/>
  <c r="AO43" i="17"/>
  <c r="AK43" i="17"/>
  <c r="AG43" i="17"/>
  <c r="AW18" i="17"/>
  <c r="AS18" i="17"/>
  <c r="AO18" i="17"/>
  <c r="AK18" i="17"/>
  <c r="AG18" i="17"/>
  <c r="AY18" i="17"/>
  <c r="AI18" i="17"/>
  <c r="AM18" i="17"/>
  <c r="AQ18" i="17"/>
  <c r="AU18" i="17"/>
  <c r="AW21" i="17"/>
  <c r="AS21" i="17"/>
  <c r="AO21" i="17"/>
  <c r="AK21" i="17"/>
  <c r="AG21" i="17"/>
  <c r="AU21" i="17"/>
  <c r="AM21" i="17"/>
  <c r="AY21" i="17"/>
  <c r="AI21" i="17"/>
  <c r="AQ21" i="17"/>
  <c r="AY40" i="17"/>
  <c r="AU40" i="17"/>
  <c r="AQ40" i="17"/>
  <c r="AM40" i="17"/>
  <c r="AI40" i="17"/>
  <c r="AW40" i="17"/>
  <c r="AS40" i="17"/>
  <c r="AO40" i="17"/>
  <c r="AK40" i="17"/>
  <c r="AG40" i="17"/>
  <c r="AW9" i="17"/>
  <c r="AS9" i="17"/>
  <c r="AO9" i="17"/>
  <c r="AK9" i="17"/>
  <c r="AG9" i="17"/>
  <c r="AM9" i="17"/>
  <c r="AQ9" i="17"/>
  <c r="AU9" i="17"/>
  <c r="AY9" i="17"/>
  <c r="AI9" i="17"/>
  <c r="AZ13" i="17"/>
  <c r="AW13" i="17"/>
  <c r="AS13" i="17"/>
  <c r="AO13" i="17"/>
  <c r="AK13" i="17"/>
  <c r="AG13" i="17"/>
  <c r="AM13" i="17"/>
  <c r="AQ13" i="17"/>
  <c r="M17" i="47" s="1"/>
  <c r="AU13" i="17"/>
  <c r="Q17" i="47" s="1"/>
  <c r="AY13" i="17"/>
  <c r="U17" i="47" s="1"/>
  <c r="AI13" i="17"/>
  <c r="E17" i="47" s="1"/>
  <c r="AW23" i="17"/>
  <c r="AS23" i="17"/>
  <c r="AO23" i="17"/>
  <c r="AK23" i="17"/>
  <c r="AG23" i="17"/>
  <c r="AU23" i="17"/>
  <c r="AM23" i="17"/>
  <c r="AQ23" i="17"/>
  <c r="AY23" i="17"/>
  <c r="AI23" i="17"/>
  <c r="AW29" i="17"/>
  <c r="AS29" i="17"/>
  <c r="AO29" i="17"/>
  <c r="AK29" i="17"/>
  <c r="AG29" i="17"/>
  <c r="AU29" i="17"/>
  <c r="AM29" i="17"/>
  <c r="AQ29" i="17"/>
  <c r="AI29" i="17"/>
  <c r="AY29" i="17"/>
  <c r="AY36" i="17"/>
  <c r="AU36" i="17"/>
  <c r="AQ36" i="17"/>
  <c r="AM36" i="17"/>
  <c r="AI36" i="17"/>
  <c r="AW36" i="17"/>
  <c r="AS36" i="17"/>
  <c r="AO36" i="17"/>
  <c r="AK36" i="17"/>
  <c r="AG36" i="17"/>
  <c r="AY44" i="17"/>
  <c r="AU44" i="17"/>
  <c r="AQ44" i="17"/>
  <c r="AM44" i="17"/>
  <c r="AI44" i="17"/>
  <c r="AW44" i="17"/>
  <c r="AS44" i="17"/>
  <c r="AO44" i="17"/>
  <c r="AK44" i="17"/>
  <c r="AG44" i="17"/>
  <c r="AY37" i="17"/>
  <c r="AU37" i="17"/>
  <c r="AQ37" i="17"/>
  <c r="AM37" i="17"/>
  <c r="AI37" i="17"/>
  <c r="AW37" i="17"/>
  <c r="AS37" i="17"/>
  <c r="AO37" i="17"/>
  <c r="AK37" i="17"/>
  <c r="AG37" i="17"/>
  <c r="AY7" i="17"/>
  <c r="AU7" i="17"/>
  <c r="AQ7" i="17"/>
  <c r="AM7" i="17"/>
  <c r="AI7" i="17"/>
  <c r="AW7" i="17"/>
  <c r="AG7" i="17"/>
  <c r="AS7" i="17"/>
  <c r="AO7" i="17"/>
  <c r="AK7" i="17"/>
  <c r="AW14" i="17"/>
  <c r="AS14" i="17"/>
  <c r="AO14" i="17"/>
  <c r="AK14" i="17"/>
  <c r="AG14" i="17"/>
  <c r="AY14" i="17"/>
  <c r="AI14" i="17"/>
  <c r="AM14" i="17"/>
  <c r="AQ14" i="17"/>
  <c r="AU14" i="17"/>
  <c r="AY32" i="17"/>
  <c r="AU32" i="17"/>
  <c r="AQ32" i="17"/>
  <c r="AM32" i="17"/>
  <c r="AI32" i="17"/>
  <c r="AW32" i="17"/>
  <c r="AS32" i="17"/>
  <c r="AO32" i="17"/>
  <c r="AK32" i="17"/>
  <c r="AG32" i="17"/>
  <c r="AZ41" i="17"/>
  <c r="AY41" i="17"/>
  <c r="AU41" i="17"/>
  <c r="AQ41" i="17"/>
  <c r="AM41" i="17"/>
  <c r="AI41" i="17"/>
  <c r="AW41" i="17"/>
  <c r="AS41" i="17"/>
  <c r="AO41" i="17"/>
  <c r="AK41" i="17"/>
  <c r="AG41" i="17"/>
  <c r="AW19" i="17"/>
  <c r="AS19" i="17"/>
  <c r="AO19" i="17"/>
  <c r="AK19" i="17"/>
  <c r="AG19" i="17"/>
  <c r="AU19" i="17"/>
  <c r="AM19" i="17"/>
  <c r="AQ19" i="17"/>
  <c r="AY19" i="17"/>
  <c r="AI19" i="17"/>
  <c r="AZ8" i="17"/>
  <c r="AW8" i="17"/>
  <c r="AU8" i="17"/>
  <c r="AQ8" i="17"/>
  <c r="AM8" i="17"/>
  <c r="AI8" i="17"/>
  <c r="AY8" i="17"/>
  <c r="AS8" i="17"/>
  <c r="O12" i="47" s="1"/>
  <c r="AK8" i="17"/>
  <c r="G12" i="47" s="1"/>
  <c r="AO8" i="17"/>
  <c r="K12" i="47" s="1"/>
  <c r="AG8" i="17"/>
  <c r="C12" i="47" s="1"/>
  <c r="AW24" i="17"/>
  <c r="AS24" i="17"/>
  <c r="AO24" i="17"/>
  <c r="AK24" i="17"/>
  <c r="AG24" i="17"/>
  <c r="AY24" i="17"/>
  <c r="AQ24" i="17"/>
  <c r="AI24" i="17"/>
  <c r="AU24" i="17"/>
  <c r="AM24" i="17"/>
  <c r="AW28" i="17"/>
  <c r="AS28" i="17"/>
  <c r="AO28" i="17"/>
  <c r="AK28" i="17"/>
  <c r="AG28" i="17"/>
  <c r="AY28" i="17"/>
  <c r="AQ28" i="17"/>
  <c r="AI28" i="17"/>
  <c r="AU28" i="17"/>
  <c r="AM28" i="17"/>
  <c r="AZ16" i="17"/>
  <c r="AW16" i="17"/>
  <c r="AS16" i="17"/>
  <c r="AO16" i="17"/>
  <c r="AK16" i="17"/>
  <c r="AG16" i="17"/>
  <c r="AQ16" i="17"/>
  <c r="AU16" i="17"/>
  <c r="AY16" i="17"/>
  <c r="AI16" i="17"/>
  <c r="AM16" i="17"/>
  <c r="AY6" i="17"/>
  <c r="AU6" i="17"/>
  <c r="AQ6" i="17"/>
  <c r="AM6" i="17"/>
  <c r="AI6" i="17"/>
  <c r="AK6" i="17"/>
  <c r="AS6" i="17"/>
  <c r="AO6" i="17"/>
  <c r="AW6" i="17"/>
  <c r="AG6" i="17"/>
  <c r="AW20" i="17"/>
  <c r="AS20" i="17"/>
  <c r="AO20" i="17"/>
  <c r="AK20" i="17"/>
  <c r="AG20" i="17"/>
  <c r="AY20" i="17"/>
  <c r="AQ20" i="17"/>
  <c r="AI20" i="17"/>
  <c r="AM20" i="17"/>
  <c r="AU20" i="17"/>
  <c r="AW22" i="17"/>
  <c r="AS22" i="17"/>
  <c r="AO22" i="17"/>
  <c r="AK22" i="17"/>
  <c r="AG22" i="17"/>
  <c r="AY22" i="17"/>
  <c r="AQ22" i="17"/>
  <c r="AI22" i="17"/>
  <c r="AU22" i="17"/>
  <c r="AM22" i="17"/>
  <c r="AW11" i="17"/>
  <c r="AS11" i="17"/>
  <c r="AO11" i="17"/>
  <c r="AK11" i="17"/>
  <c r="AG11" i="17"/>
  <c r="AU11" i="17"/>
  <c r="AY11" i="17"/>
  <c r="AI11" i="17"/>
  <c r="AM11" i="17"/>
  <c r="AQ11" i="17"/>
  <c r="AW5" i="17"/>
  <c r="AO5" i="17"/>
  <c r="AG5" i="17"/>
  <c r="AU5" i="17"/>
  <c r="AM5" i="17"/>
  <c r="AY5" i="17"/>
  <c r="AI5" i="17"/>
  <c r="AQ5" i="17"/>
  <c r="AK5" i="17"/>
  <c r="AS5" i="17"/>
  <c r="AY30" i="17"/>
  <c r="AU30" i="17"/>
  <c r="AQ30" i="17"/>
  <c r="AM30" i="17"/>
  <c r="AI30" i="17"/>
  <c r="AW30" i="17"/>
  <c r="AS30" i="17"/>
  <c r="AO30" i="17"/>
  <c r="AK30" i="17"/>
  <c r="AG30" i="17"/>
  <c r="AY38" i="17"/>
  <c r="AU38" i="17"/>
  <c r="AQ38" i="17"/>
  <c r="AM38" i="17"/>
  <c r="AI38" i="17"/>
  <c r="AW38" i="17"/>
  <c r="AS38" i="17"/>
  <c r="AO38" i="17"/>
  <c r="AK38" i="17"/>
  <c r="AG38" i="17"/>
  <c r="AZ31" i="17"/>
  <c r="AY31" i="17"/>
  <c r="AU31" i="17"/>
  <c r="AQ31" i="17"/>
  <c r="AM31" i="17"/>
  <c r="AI31" i="17"/>
  <c r="AW31" i="17"/>
  <c r="AS31" i="17"/>
  <c r="AO31" i="17"/>
  <c r="AK31" i="17"/>
  <c r="AG31" i="17"/>
  <c r="AY39" i="17"/>
  <c r="AU39" i="17"/>
  <c r="AQ39" i="17"/>
  <c r="AM39" i="17"/>
  <c r="AI39" i="17"/>
  <c r="AW39" i="17"/>
  <c r="AS39" i="17"/>
  <c r="AO39" i="17"/>
  <c r="AK39" i="17"/>
  <c r="AG39" i="17"/>
  <c r="BD45" i="17"/>
  <c r="BD36" i="17"/>
  <c r="AZ23" i="17"/>
  <c r="AZ36" i="17"/>
  <c r="AZ28" i="17"/>
  <c r="AZ6" i="17"/>
  <c r="AZ20" i="17"/>
  <c r="C26" i="11"/>
  <c r="AZ22" i="17"/>
  <c r="AZ11" i="17"/>
  <c r="AZ5" i="17"/>
  <c r="Q9" i="47" s="1"/>
  <c r="AZ30" i="17"/>
  <c r="AZ38" i="17"/>
  <c r="AZ39" i="17"/>
  <c r="C23" i="11"/>
  <c r="AZ19" i="17"/>
  <c r="AZ9" i="17"/>
  <c r="AZ29" i="17"/>
  <c r="AZ44" i="17"/>
  <c r="AZ46" i="17"/>
  <c r="AZ18" i="17"/>
  <c r="AZ7" i="17"/>
  <c r="AZ10" i="17"/>
  <c r="AZ14" i="17"/>
  <c r="AZ21" i="17"/>
  <c r="AZ32" i="17"/>
  <c r="AZ40" i="17"/>
  <c r="AZ33" i="17"/>
  <c r="AZ24" i="17"/>
  <c r="AZ37" i="17"/>
  <c r="AZ12" i="17"/>
  <c r="AZ25" i="17"/>
  <c r="AZ26" i="17"/>
  <c r="AZ34" i="17"/>
  <c r="AZ42" i="17"/>
  <c r="B47" i="11"/>
  <c r="AZ43" i="17"/>
  <c r="C49" i="11"/>
  <c r="C11" i="11"/>
  <c r="C46" i="11"/>
  <c r="C14" i="11"/>
  <c r="C40" i="11"/>
  <c r="C47" i="11"/>
  <c r="C15" i="11"/>
  <c r="C25" i="11"/>
  <c r="C38" i="11"/>
  <c r="C36" i="11"/>
  <c r="B31" i="11"/>
  <c r="C31" i="11"/>
  <c r="B19" i="11"/>
  <c r="C19" i="11"/>
  <c r="B21" i="11"/>
  <c r="B23" i="11"/>
  <c r="B17" i="11"/>
  <c r="C17" i="11"/>
  <c r="B12" i="11"/>
  <c r="C12" i="11"/>
  <c r="B28" i="11"/>
  <c r="C28" i="11"/>
  <c r="B27" i="11"/>
  <c r="C27" i="11"/>
  <c r="B33" i="11"/>
  <c r="C33" i="11"/>
  <c r="B45" i="11"/>
  <c r="C45" i="11"/>
  <c r="B41" i="11"/>
  <c r="C41" i="11"/>
  <c r="B16" i="11"/>
  <c r="C16" i="11"/>
  <c r="B29" i="11"/>
  <c r="C29" i="11"/>
  <c r="B30" i="11"/>
  <c r="B42" i="11"/>
  <c r="C42" i="11"/>
  <c r="B13" i="11"/>
  <c r="C13" i="11"/>
  <c r="C30" i="11"/>
  <c r="C21" i="11"/>
  <c r="B34" i="11"/>
  <c r="B40" i="11"/>
  <c r="B48" i="11"/>
  <c r="B39" i="11"/>
  <c r="B32" i="11"/>
  <c r="B24" i="11"/>
  <c r="B26" i="11"/>
  <c r="B15" i="11"/>
  <c r="B38" i="11"/>
  <c r="B37" i="11"/>
  <c r="C37" i="11"/>
  <c r="B20" i="11"/>
  <c r="B10" i="11"/>
  <c r="C10" i="11"/>
  <c r="B46" i="11"/>
  <c r="B43" i="11"/>
  <c r="C43" i="11"/>
  <c r="C20" i="11"/>
  <c r="C32" i="11"/>
  <c r="C34" i="11"/>
  <c r="C24" i="11"/>
  <c r="C39" i="11"/>
  <c r="B50" i="11"/>
  <c r="C50" i="11"/>
  <c r="B22" i="11"/>
  <c r="C22" i="11"/>
  <c r="B49" i="11"/>
  <c r="B14" i="11"/>
  <c r="B18" i="11"/>
  <c r="C18" i="11"/>
  <c r="B25" i="11"/>
  <c r="B36" i="11"/>
  <c r="B44" i="11"/>
  <c r="C44" i="11"/>
  <c r="B35" i="11"/>
  <c r="C35" i="11"/>
  <c r="C48" i="11"/>
  <c r="BD8" i="17"/>
  <c r="BD22" i="17"/>
  <c r="BD20" i="17"/>
  <c r="BD11" i="17"/>
  <c r="BD14" i="17"/>
  <c r="BD19" i="17"/>
  <c r="B9" i="11"/>
  <c r="B11" i="11"/>
  <c r="M12" i="47" l="1"/>
  <c r="K17" i="47"/>
  <c r="E21" i="47"/>
  <c r="M21" i="47"/>
  <c r="C21" i="47"/>
  <c r="U12" i="47"/>
  <c r="I12" i="47"/>
  <c r="G17" i="47"/>
  <c r="Q19" i="47"/>
  <c r="S21" i="47"/>
  <c r="I21" i="47"/>
  <c r="I19" i="47"/>
  <c r="K21" i="47"/>
  <c r="U21" i="47"/>
  <c r="C19" i="47"/>
  <c r="O9" i="47"/>
  <c r="K9" i="47"/>
  <c r="G15" i="47"/>
  <c r="U26" i="47"/>
  <c r="C10" i="47"/>
  <c r="Q28" i="47"/>
  <c r="S28" i="47"/>
  <c r="Q23" i="47"/>
  <c r="C18" i="47"/>
  <c r="C11" i="47"/>
  <c r="U27" i="47"/>
  <c r="S27" i="47"/>
  <c r="I13" i="47"/>
  <c r="M25" i="47"/>
  <c r="O25" i="47"/>
  <c r="G22" i="47"/>
  <c r="I29" i="47"/>
  <c r="S19" i="47"/>
  <c r="O21" i="47"/>
  <c r="G9" i="47"/>
  <c r="S9" i="47"/>
  <c r="K15" i="47"/>
  <c r="C26" i="47"/>
  <c r="M24" i="47"/>
  <c r="S10" i="47"/>
  <c r="U10" i="47"/>
  <c r="E28" i="47"/>
  <c r="Q12" i="47"/>
  <c r="C23" i="47"/>
  <c r="G18" i="47"/>
  <c r="S11" i="47"/>
  <c r="M27" i="47"/>
  <c r="O17" i="47"/>
  <c r="C13" i="47"/>
  <c r="E25" i="47"/>
  <c r="S25" i="47"/>
  <c r="K22" i="47"/>
  <c r="K19" i="47"/>
  <c r="Q29" i="47"/>
  <c r="K16" i="47"/>
  <c r="E14" i="47"/>
  <c r="M9" i="47"/>
  <c r="M15" i="47"/>
  <c r="O15" i="47"/>
  <c r="G26" i="47"/>
  <c r="U24" i="47"/>
  <c r="K10" i="47"/>
  <c r="M28" i="47"/>
  <c r="S12" i="47"/>
  <c r="G23" i="47"/>
  <c r="K18" i="47"/>
  <c r="E11" i="47"/>
  <c r="I27" i="47"/>
  <c r="S17" i="47"/>
  <c r="G13" i="47"/>
  <c r="U25" i="47"/>
  <c r="Q22" i="47"/>
  <c r="O22" i="47"/>
  <c r="C29" i="47"/>
  <c r="I16" i="47"/>
  <c r="O16" i="47"/>
  <c r="U14" i="47"/>
  <c r="E9" i="47"/>
  <c r="I15" i="47"/>
  <c r="S15" i="47"/>
  <c r="K26" i="47"/>
  <c r="C24" i="47"/>
  <c r="O10" i="47"/>
  <c r="U28" i="47"/>
  <c r="K23" i="47"/>
  <c r="Q18" i="47"/>
  <c r="O18" i="47"/>
  <c r="I11" i="47"/>
  <c r="Q27" i="47"/>
  <c r="K13" i="47"/>
  <c r="I25" i="47"/>
  <c r="M22" i="47"/>
  <c r="S22" i="47"/>
  <c r="G29" i="47"/>
  <c r="E16" i="47"/>
  <c r="S16" i="47"/>
  <c r="C14" i="47"/>
  <c r="U9" i="47"/>
  <c r="E15" i="47"/>
  <c r="I26" i="47"/>
  <c r="O26" i="47"/>
  <c r="G24" i="47"/>
  <c r="G10" i="47"/>
  <c r="W20" i="11"/>
  <c r="G20" i="47"/>
  <c r="C28" i="47"/>
  <c r="E23" i="47"/>
  <c r="O23" i="47"/>
  <c r="M18" i="47"/>
  <c r="S18" i="47"/>
  <c r="M11" i="47"/>
  <c r="C27" i="47"/>
  <c r="E13" i="47"/>
  <c r="O13" i="47"/>
  <c r="Q25" i="47"/>
  <c r="I22" i="47"/>
  <c r="K29" i="47"/>
  <c r="U16" i="47"/>
  <c r="G14" i="47"/>
  <c r="I14" i="47"/>
  <c r="I9" i="47"/>
  <c r="U15" i="47"/>
  <c r="Q26" i="47"/>
  <c r="S26" i="47"/>
  <c r="K24" i="47"/>
  <c r="E10" i="47"/>
  <c r="G28" i="47"/>
  <c r="U23" i="47"/>
  <c r="S23" i="47"/>
  <c r="I18" i="47"/>
  <c r="G11" i="47"/>
  <c r="Q11" i="47"/>
  <c r="G27" i="47"/>
  <c r="I17" i="47"/>
  <c r="U13" i="47"/>
  <c r="S13" i="47"/>
  <c r="R10" i="47" s="1"/>
  <c r="R30" i="47" s="1"/>
  <c r="Q30" i="47" s="1"/>
  <c r="C25" i="47"/>
  <c r="E22" i="47"/>
  <c r="G21" i="47"/>
  <c r="U19" i="47"/>
  <c r="E29" i="47"/>
  <c r="O29" i="47"/>
  <c r="Q16" i="47"/>
  <c r="K14" i="47"/>
  <c r="E24" i="47"/>
  <c r="G16" i="47"/>
  <c r="Q15" i="47"/>
  <c r="E26" i="47"/>
  <c r="Q24" i="47"/>
  <c r="O24" i="47"/>
  <c r="I10" i="47"/>
  <c r="M20" i="47"/>
  <c r="K28" i="47"/>
  <c r="E12" i="47"/>
  <c r="M23" i="47"/>
  <c r="E18" i="47"/>
  <c r="K11" i="47"/>
  <c r="U11" i="47"/>
  <c r="K27" i="47"/>
  <c r="C17" i="47"/>
  <c r="Q13" i="47"/>
  <c r="G25" i="47"/>
  <c r="U22" i="47"/>
  <c r="U29" i="47"/>
  <c r="S29" i="47"/>
  <c r="M16" i="47"/>
  <c r="Q14" i="47"/>
  <c r="O14" i="47"/>
  <c r="C9" i="47"/>
  <c r="C15" i="47"/>
  <c r="M26" i="47"/>
  <c r="I24" i="47"/>
  <c r="S24" i="47"/>
  <c r="M10" i="47"/>
  <c r="C20" i="47"/>
  <c r="I28" i="47"/>
  <c r="O28" i="47"/>
  <c r="I23" i="47"/>
  <c r="U18" i="47"/>
  <c r="O11" i="47"/>
  <c r="E27" i="47"/>
  <c r="O27" i="47"/>
  <c r="M13" i="47"/>
  <c r="K25" i="47"/>
  <c r="C22" i="47"/>
  <c r="M29" i="47"/>
  <c r="C16" i="47"/>
  <c r="M14" i="47"/>
  <c r="S14" i="47"/>
  <c r="F42" i="11"/>
  <c r="L15" i="11"/>
  <c r="V32" i="11"/>
  <c r="P45" i="11"/>
  <c r="L41" i="11"/>
  <c r="J40" i="11"/>
  <c r="P17" i="11"/>
  <c r="F47" i="11"/>
  <c r="V30" i="11"/>
  <c r="V31" i="11"/>
  <c r="H49" i="11"/>
  <c r="J42" i="11"/>
  <c r="H26" i="11"/>
  <c r="L12" i="11"/>
  <c r="F11" i="11"/>
  <c r="N40" i="11"/>
  <c r="V25" i="11"/>
  <c r="N38" i="11"/>
  <c r="D29" i="11"/>
  <c r="L35" i="11"/>
  <c r="L26" i="11"/>
  <c r="H32" i="11"/>
  <c r="V28" i="11"/>
  <c r="L36" i="11"/>
  <c r="H33" i="11"/>
  <c r="F44" i="11"/>
  <c r="F39" i="11"/>
  <c r="J21" i="11"/>
  <c r="H29" i="11"/>
  <c r="H50" i="11"/>
  <c r="F43" i="11"/>
  <c r="P35" i="11"/>
  <c r="D42" i="11"/>
  <c r="R42" i="11"/>
  <c r="J34" i="11"/>
  <c r="V9" i="11"/>
  <c r="F15" i="11"/>
  <c r="J26" i="11"/>
  <c r="P26" i="11"/>
  <c r="H24" i="11"/>
  <c r="H10" i="11"/>
  <c r="V20" i="11"/>
  <c r="L32" i="11"/>
  <c r="D28" i="11"/>
  <c r="P12" i="11"/>
  <c r="F23" i="11"/>
  <c r="P23" i="11"/>
  <c r="J45" i="11"/>
  <c r="P36" i="11"/>
  <c r="N18" i="11"/>
  <c r="T18" i="11"/>
  <c r="N11" i="11"/>
  <c r="F41" i="11"/>
  <c r="P48" i="11"/>
  <c r="H40" i="11"/>
  <c r="V40" i="11"/>
  <c r="L33" i="11"/>
  <c r="D27" i="11"/>
  <c r="N17" i="11"/>
  <c r="F13" i="11"/>
  <c r="P13" i="11"/>
  <c r="J44" i="11"/>
  <c r="R25" i="11"/>
  <c r="J22" i="11"/>
  <c r="D47" i="11"/>
  <c r="R47" i="11"/>
  <c r="J39" i="11"/>
  <c r="P46" i="11"/>
  <c r="H38" i="11"/>
  <c r="V38" i="11"/>
  <c r="L30" i="11"/>
  <c r="D21" i="11"/>
  <c r="F19" i="11"/>
  <c r="L29" i="11"/>
  <c r="D31" i="11"/>
  <c r="V16" i="11"/>
  <c r="D37" i="11"/>
  <c r="R37" i="11"/>
  <c r="H14" i="11"/>
  <c r="T49" i="11"/>
  <c r="L50" i="11"/>
  <c r="D50" i="11"/>
  <c r="R35" i="11"/>
  <c r="H9" i="11"/>
  <c r="L20" i="11"/>
  <c r="D23" i="11"/>
  <c r="H18" i="11"/>
  <c r="R48" i="11"/>
  <c r="F17" i="11"/>
  <c r="F25" i="11"/>
  <c r="D46" i="11"/>
  <c r="L16" i="11"/>
  <c r="F14" i="11"/>
  <c r="H35" i="11"/>
  <c r="N9" i="11"/>
  <c r="V24" i="11"/>
  <c r="D32" i="11"/>
  <c r="T45" i="11"/>
  <c r="V36" i="11"/>
  <c r="H48" i="11"/>
  <c r="H13" i="11"/>
  <c r="R22" i="11"/>
  <c r="H46" i="11"/>
  <c r="N19" i="11"/>
  <c r="P16" i="11"/>
  <c r="L49" i="11"/>
  <c r="W35" i="11"/>
  <c r="J15" i="11"/>
  <c r="T20" i="11"/>
  <c r="L23" i="11"/>
  <c r="R18" i="11"/>
  <c r="L48" i="11"/>
  <c r="L13" i="11"/>
  <c r="T22" i="11"/>
  <c r="L46" i="11"/>
  <c r="J19" i="11"/>
  <c r="T16" i="11"/>
  <c r="P49" i="11"/>
  <c r="J43" i="11"/>
  <c r="T35" i="11"/>
  <c r="H42" i="11"/>
  <c r="V42" i="11"/>
  <c r="N34" i="11"/>
  <c r="J9" i="11"/>
  <c r="V15" i="11"/>
  <c r="R26" i="11"/>
  <c r="T26" i="11"/>
  <c r="L24" i="11"/>
  <c r="F10" i="11"/>
  <c r="R20" i="11"/>
  <c r="J32" i="11"/>
  <c r="P32" i="11"/>
  <c r="H28" i="11"/>
  <c r="V12" i="11"/>
  <c r="V23" i="11"/>
  <c r="T23" i="11"/>
  <c r="N45" i="11"/>
  <c r="T36" i="11"/>
  <c r="J18" i="11"/>
  <c r="H11" i="11"/>
  <c r="R11" i="11"/>
  <c r="J41" i="11"/>
  <c r="T48" i="11"/>
  <c r="L40" i="11"/>
  <c r="V33" i="11"/>
  <c r="P33" i="11"/>
  <c r="H27" i="11"/>
  <c r="J17" i="11"/>
  <c r="V13" i="11"/>
  <c r="T13" i="11"/>
  <c r="N44" i="11"/>
  <c r="D25" i="11"/>
  <c r="F22" i="11"/>
  <c r="H47" i="11"/>
  <c r="V47" i="11"/>
  <c r="N39" i="11"/>
  <c r="T46" i="11"/>
  <c r="L38" i="11"/>
  <c r="R30" i="11"/>
  <c r="P30" i="11"/>
  <c r="H21" i="11"/>
  <c r="V19" i="11"/>
  <c r="F29" i="11"/>
  <c r="P29" i="11"/>
  <c r="H31" i="11"/>
  <c r="R16" i="11"/>
  <c r="H37" i="11"/>
  <c r="V37" i="11"/>
  <c r="L14" i="11"/>
  <c r="F49" i="11"/>
  <c r="P50" i="11"/>
  <c r="P34" i="11"/>
  <c r="T9" i="11"/>
  <c r="T10" i="11"/>
  <c r="R12" i="11"/>
  <c r="R36" i="11"/>
  <c r="R33" i="11"/>
  <c r="P44" i="11"/>
  <c r="P39" i="11"/>
  <c r="R21" i="11"/>
  <c r="R29" i="11"/>
  <c r="N50" i="11"/>
  <c r="V35" i="11"/>
  <c r="P15" i="11"/>
  <c r="L10" i="11"/>
  <c r="T12" i="11"/>
  <c r="L18" i="11"/>
  <c r="V48" i="11"/>
  <c r="V17" i="11"/>
  <c r="J47" i="11"/>
  <c r="N21" i="11"/>
  <c r="J16" i="11"/>
  <c r="V14" i="11"/>
  <c r="F34" i="11"/>
  <c r="D24" i="11"/>
  <c r="P18" i="11"/>
  <c r="D40" i="11"/>
  <c r="N47" i="11"/>
  <c r="H30" i="11"/>
  <c r="F16" i="11"/>
  <c r="D14" i="11"/>
  <c r="N43" i="11"/>
  <c r="F35" i="11"/>
  <c r="L42" i="11"/>
  <c r="D34" i="11"/>
  <c r="R34" i="11"/>
  <c r="R9" i="11"/>
  <c r="R15" i="11"/>
  <c r="F26" i="11"/>
  <c r="R24" i="11"/>
  <c r="P24" i="11"/>
  <c r="J10" i="11"/>
  <c r="N20" i="11"/>
  <c r="R32" i="11"/>
  <c r="T32" i="11"/>
  <c r="L28" i="11"/>
  <c r="F12" i="11"/>
  <c r="N23" i="11"/>
  <c r="D45" i="11"/>
  <c r="R45" i="11"/>
  <c r="F36" i="11"/>
  <c r="F18" i="11"/>
  <c r="L11" i="11"/>
  <c r="V11" i="11"/>
  <c r="N41" i="11"/>
  <c r="F48" i="11"/>
  <c r="P40" i="11"/>
  <c r="F33" i="11"/>
  <c r="T33" i="11"/>
  <c r="L27" i="11"/>
  <c r="D17" i="11"/>
  <c r="R13" i="11"/>
  <c r="D44" i="11"/>
  <c r="R44" i="11"/>
  <c r="H25" i="11"/>
  <c r="V22" i="11"/>
  <c r="L47" i="11"/>
  <c r="D39" i="11"/>
  <c r="R39" i="11"/>
  <c r="F46" i="11"/>
  <c r="P38" i="11"/>
  <c r="J30" i="11"/>
  <c r="T30" i="11"/>
  <c r="L21" i="11"/>
  <c r="R19" i="11"/>
  <c r="V29" i="11"/>
  <c r="T29" i="11"/>
  <c r="L31" i="11"/>
  <c r="N16" i="11"/>
  <c r="L37" i="11"/>
  <c r="R14" i="11"/>
  <c r="P14" i="11"/>
  <c r="J49" i="11"/>
  <c r="T50" i="11"/>
  <c r="D35" i="11"/>
  <c r="N24" i="11"/>
  <c r="D12" i="11"/>
  <c r="T11" i="11"/>
  <c r="N27" i="11"/>
  <c r="T25" i="11"/>
  <c r="J38" i="11"/>
  <c r="L19" i="11"/>
  <c r="F37" i="11"/>
  <c r="P43" i="11"/>
  <c r="N15" i="11"/>
  <c r="P20" i="11"/>
  <c r="N28" i="11"/>
  <c r="H36" i="11"/>
  <c r="D33" i="11"/>
  <c r="T44" i="11"/>
  <c r="T39" i="11"/>
  <c r="D30" i="11"/>
  <c r="P19" i="11"/>
  <c r="J37" i="11"/>
  <c r="T43" i="11"/>
  <c r="F9" i="11"/>
  <c r="F20" i="11"/>
  <c r="F45" i="11"/>
  <c r="T41" i="11"/>
  <c r="R40" i="11"/>
  <c r="R17" i="11"/>
  <c r="N22" i="11"/>
  <c r="D38" i="11"/>
  <c r="T19" i="11"/>
  <c r="N37" i="11"/>
  <c r="D43" i="11"/>
  <c r="R43" i="11"/>
  <c r="J35" i="11"/>
  <c r="P42" i="11"/>
  <c r="H34" i="11"/>
  <c r="V34" i="11"/>
  <c r="D9" i="11"/>
  <c r="D15" i="11"/>
  <c r="N26" i="11"/>
  <c r="J24" i="11"/>
  <c r="T24" i="11"/>
  <c r="N10" i="11"/>
  <c r="D20" i="11"/>
  <c r="F32" i="11"/>
  <c r="J28" i="11"/>
  <c r="P28" i="11"/>
  <c r="J12" i="11"/>
  <c r="J23" i="11"/>
  <c r="H45" i="11"/>
  <c r="V45" i="11"/>
  <c r="J36" i="11"/>
  <c r="V18" i="11"/>
  <c r="P11" i="11"/>
  <c r="D41" i="11"/>
  <c r="R41" i="11"/>
  <c r="J48" i="11"/>
  <c r="T40" i="11"/>
  <c r="N33" i="11"/>
  <c r="F27" i="11"/>
  <c r="P27" i="11"/>
  <c r="H17" i="11"/>
  <c r="N13" i="11"/>
  <c r="H44" i="11"/>
  <c r="V44" i="11"/>
  <c r="L25" i="11"/>
  <c r="D22" i="11"/>
  <c r="P47" i="11"/>
  <c r="H39" i="11"/>
  <c r="V39" i="11"/>
  <c r="J46" i="11"/>
  <c r="T38" i="11"/>
  <c r="F30" i="11"/>
  <c r="V21" i="11"/>
  <c r="P21" i="11"/>
  <c r="D19" i="11"/>
  <c r="N29" i="11"/>
  <c r="N31" i="11"/>
  <c r="P31" i="11"/>
  <c r="D16" i="11"/>
  <c r="P37" i="11"/>
  <c r="N14" i="11"/>
  <c r="T14" i="11"/>
  <c r="N49" i="11"/>
  <c r="F50" i="11"/>
  <c r="L43" i="11"/>
  <c r="D26" i="11"/>
  <c r="V10" i="11"/>
  <c r="F28" i="11"/>
  <c r="D36" i="11"/>
  <c r="D48" i="11"/>
  <c r="D13" i="11"/>
  <c r="L22" i="11"/>
  <c r="R46" i="11"/>
  <c r="V49" i="11"/>
  <c r="T34" i="11"/>
  <c r="J20" i="11"/>
  <c r="H23" i="11"/>
  <c r="P41" i="11"/>
  <c r="J27" i="11"/>
  <c r="T17" i="11"/>
  <c r="P22" i="11"/>
  <c r="V46" i="11"/>
  <c r="J31" i="11"/>
  <c r="R50" i="11"/>
  <c r="N42" i="11"/>
  <c r="T15" i="11"/>
  <c r="P10" i="11"/>
  <c r="H12" i="11"/>
  <c r="J11" i="11"/>
  <c r="R27" i="11"/>
  <c r="J25" i="11"/>
  <c r="R38" i="11"/>
  <c r="R31" i="11"/>
  <c r="V50" i="11"/>
  <c r="H43" i="11"/>
  <c r="V43" i="11"/>
  <c r="N35" i="11"/>
  <c r="T42" i="11"/>
  <c r="L34" i="11"/>
  <c r="P9" i="11"/>
  <c r="L9" i="11"/>
  <c r="H15" i="11"/>
  <c r="V26" i="11"/>
  <c r="F24" i="11"/>
  <c r="D10" i="11"/>
  <c r="R10" i="11"/>
  <c r="H20" i="11"/>
  <c r="N32" i="11"/>
  <c r="R28" i="11"/>
  <c r="T28" i="11"/>
  <c r="N12" i="11"/>
  <c r="R23" i="11"/>
  <c r="L45" i="11"/>
  <c r="N36" i="11"/>
  <c r="D18" i="11"/>
  <c r="D11" i="11"/>
  <c r="H41" i="11"/>
  <c r="V41" i="11"/>
  <c r="N48" i="11"/>
  <c r="F40" i="11"/>
  <c r="J33" i="11"/>
  <c r="V27" i="11"/>
  <c r="T27" i="11"/>
  <c r="L17" i="11"/>
  <c r="J13" i="11"/>
  <c r="L44" i="11"/>
  <c r="N25" i="11"/>
  <c r="P25" i="11"/>
  <c r="H22" i="11"/>
  <c r="T47" i="11"/>
  <c r="L39" i="11"/>
  <c r="N46" i="11"/>
  <c r="F38" i="11"/>
  <c r="N30" i="11"/>
  <c r="F21" i="11"/>
  <c r="T21" i="11"/>
  <c r="H19" i="11"/>
  <c r="J29" i="11"/>
  <c r="F31" i="11"/>
  <c r="T31" i="11"/>
  <c r="H16" i="11"/>
  <c r="T37" i="11"/>
  <c r="J14" i="11"/>
  <c r="D49" i="11"/>
  <c r="R49" i="11"/>
  <c r="J50" i="11"/>
  <c r="W44" i="11"/>
  <c r="W46" i="11"/>
  <c r="W13" i="11"/>
  <c r="W18" i="11"/>
  <c r="W24" i="11"/>
  <c r="W43" i="11"/>
  <c r="W50" i="11"/>
  <c r="W39" i="11"/>
  <c r="W34" i="11"/>
  <c r="W36" i="11"/>
  <c r="W26" i="11"/>
  <c r="W48" i="11"/>
  <c r="W28" i="11"/>
  <c r="W29" i="11"/>
  <c r="W16" i="11"/>
  <c r="W41" i="11"/>
  <c r="W31" i="11"/>
  <c r="W27" i="11"/>
  <c r="W21" i="11"/>
  <c r="W19" i="11"/>
  <c r="W10" i="11"/>
  <c r="W33" i="11"/>
  <c r="W14" i="11"/>
  <c r="W22" i="11"/>
  <c r="W15" i="11"/>
  <c r="W40" i="11"/>
  <c r="W38" i="11"/>
  <c r="W9" i="11"/>
  <c r="W32" i="11"/>
  <c r="W45" i="11"/>
  <c r="W12" i="11"/>
  <c r="W23" i="11"/>
  <c r="W11" i="11"/>
  <c r="W47" i="11"/>
  <c r="W37" i="11"/>
  <c r="W42" i="11"/>
  <c r="W30" i="11"/>
  <c r="W17" i="11"/>
  <c r="W25" i="11"/>
  <c r="BY5" i="17"/>
  <c r="Q10" i="47" l="1"/>
  <c r="S20" i="47"/>
  <c r="I20" i="47"/>
  <c r="O20" i="47"/>
  <c r="E20" i="47"/>
  <c r="Q20" i="47"/>
  <c r="U20" i="47"/>
  <c r="K20" i="47"/>
  <c r="BY6" i="17"/>
  <c r="CA5" i="17"/>
  <c r="BZ5" i="17"/>
  <c r="CB5" i="17" s="1"/>
  <c r="BY7" i="17" l="1"/>
  <c r="BZ6" i="17"/>
  <c r="CB6" i="17" s="1"/>
  <c r="CA6" i="17"/>
  <c r="BY8" i="17" l="1"/>
  <c r="CA7" i="17"/>
  <c r="BZ7" i="17"/>
  <c r="CB7" i="17" s="1"/>
  <c r="BY9" i="17" l="1"/>
  <c r="CA8" i="17"/>
  <c r="BZ8" i="17"/>
  <c r="CB8" i="17" s="1"/>
  <c r="BY10" i="17" l="1"/>
  <c r="CA9" i="17"/>
  <c r="BZ9" i="17"/>
  <c r="CB9" i="17" s="1"/>
  <c r="BY11" i="17" l="1"/>
  <c r="BZ10" i="17"/>
  <c r="CB10" i="17" s="1"/>
  <c r="CA10" i="17"/>
  <c r="BY12" i="17" l="1"/>
  <c r="CA11" i="17"/>
  <c r="BZ11" i="17"/>
  <c r="CB11" i="17" s="1"/>
  <c r="BY13" i="17" l="1"/>
  <c r="BZ12" i="17"/>
  <c r="CB12" i="17" s="1"/>
  <c r="CA12" i="17"/>
  <c r="BY14" i="17" l="1"/>
  <c r="CA13" i="17"/>
  <c r="BZ13" i="17"/>
  <c r="CB13" i="17" s="1"/>
  <c r="BY15" i="17" l="1"/>
  <c r="CA14" i="17"/>
  <c r="BZ14" i="17"/>
  <c r="CB14" i="17" s="1"/>
  <c r="BY16" i="17" l="1"/>
  <c r="BZ15" i="17"/>
  <c r="CB15" i="17" s="1"/>
  <c r="CA15" i="17"/>
  <c r="BY17" i="17" l="1"/>
  <c r="BZ16" i="17"/>
  <c r="CB16" i="17" s="1"/>
  <c r="CA16" i="17"/>
  <c r="BY18" i="17" l="1"/>
  <c r="BZ17" i="17"/>
  <c r="CA17" i="17"/>
  <c r="CB17" i="17" l="1"/>
  <c r="BY19" i="17"/>
  <c r="CA18" i="17"/>
  <c r="BZ18" i="17"/>
  <c r="CB18" i="17" s="1"/>
  <c r="BY20" i="17" l="1"/>
  <c r="CA19" i="17"/>
  <c r="BZ19" i="17"/>
  <c r="CB19" i="17" s="1"/>
  <c r="BY21" i="17" l="1"/>
  <c r="CA20" i="17"/>
  <c r="BZ20" i="17"/>
  <c r="CB20" i="17" s="1"/>
  <c r="BY22" i="17" l="1"/>
  <c r="CA21" i="17"/>
  <c r="BZ21" i="17"/>
  <c r="CB21" i="17" s="1"/>
  <c r="BY23" i="17" l="1"/>
  <c r="CA22" i="17"/>
  <c r="BZ22" i="17"/>
  <c r="CB22" i="17" s="1"/>
  <c r="BY24" i="17" l="1"/>
  <c r="CA23" i="17"/>
  <c r="BZ23" i="17"/>
  <c r="CB23" i="17" s="1"/>
  <c r="BY25" i="17" l="1"/>
  <c r="BZ24" i="17"/>
  <c r="CB24" i="17" s="1"/>
  <c r="CA24" i="17"/>
  <c r="BY26" i="17" l="1"/>
  <c r="BZ25" i="17"/>
  <c r="CB25" i="17" s="1"/>
  <c r="CA25" i="17"/>
  <c r="BY27" i="17" l="1"/>
  <c r="BZ26" i="17"/>
  <c r="CB26" i="17" s="1"/>
  <c r="CA26" i="17"/>
  <c r="BY28" i="17" l="1"/>
  <c r="BZ27" i="17"/>
  <c r="CB27" i="17" s="1"/>
  <c r="CA27" i="17"/>
  <c r="BY29" i="17" l="1"/>
  <c r="BZ28" i="17"/>
  <c r="CB28" i="17" s="1"/>
  <c r="CA28" i="17"/>
  <c r="BY30" i="17" l="1"/>
  <c r="CA29" i="17"/>
  <c r="BZ29" i="17"/>
  <c r="CB29" i="17" s="1"/>
  <c r="BY31" i="17" l="1"/>
  <c r="BZ30" i="17"/>
  <c r="CB30" i="17" s="1"/>
  <c r="CA30" i="17"/>
  <c r="BY32" i="17" l="1"/>
  <c r="BZ31" i="17"/>
  <c r="CB31" i="17" s="1"/>
  <c r="CA31" i="17"/>
  <c r="BY33" i="17" l="1"/>
  <c r="BZ32" i="17"/>
  <c r="CB32" i="17" s="1"/>
  <c r="CA32" i="17"/>
  <c r="BY34" i="17" l="1"/>
  <c r="CA33" i="17"/>
  <c r="BZ33" i="17"/>
  <c r="CB33" i="17" s="1"/>
  <c r="BY35" i="17" l="1"/>
  <c r="BZ34" i="17"/>
  <c r="CB34" i="17" s="1"/>
  <c r="CA34" i="17"/>
  <c r="BY36" i="17" l="1"/>
  <c r="BZ35" i="17"/>
  <c r="CB35" i="17" s="1"/>
  <c r="CA35" i="17"/>
  <c r="BY37" i="17" l="1"/>
  <c r="BZ36" i="17"/>
  <c r="CB36" i="17" s="1"/>
  <c r="CA36" i="17"/>
  <c r="BY38" i="17" l="1"/>
  <c r="BZ37" i="17"/>
  <c r="CB37" i="17" s="1"/>
  <c r="CA37" i="17"/>
  <c r="BY39" i="17" l="1"/>
  <c r="BZ38" i="17"/>
  <c r="CB38" i="17" s="1"/>
  <c r="CA38" i="17"/>
  <c r="BY40" i="17" l="1"/>
  <c r="BZ39" i="17"/>
  <c r="CB39" i="17" s="1"/>
  <c r="CA39" i="17"/>
  <c r="BY41" i="17" l="1"/>
  <c r="BZ40" i="17"/>
  <c r="CB40" i="17" s="1"/>
  <c r="CA40" i="17"/>
  <c r="BY42" i="17" l="1"/>
  <c r="CA41" i="17"/>
  <c r="BZ41" i="17"/>
  <c r="CB41" i="17" s="1"/>
  <c r="BY43" i="17" l="1"/>
  <c r="BZ42" i="17"/>
  <c r="CB42" i="17" s="1"/>
  <c r="CA42" i="17"/>
  <c r="BY44" i="17" l="1"/>
  <c r="BZ43" i="17"/>
  <c r="CB43" i="17" s="1"/>
  <c r="CA43" i="17"/>
  <c r="BY45" i="17" l="1"/>
  <c r="BZ44" i="17"/>
  <c r="CB44" i="17" s="1"/>
  <c r="CA44" i="17"/>
  <c r="BY46" i="17" l="1"/>
  <c r="CA45" i="17"/>
  <c r="BZ45" i="17"/>
  <c r="CB45" i="17" s="1"/>
  <c r="BZ46" i="17" l="1"/>
  <c r="CB46" i="17" s="1"/>
  <c r="CA46" i="17"/>
</calcChain>
</file>

<file path=xl/sharedStrings.xml><?xml version="1.0" encoding="utf-8"?>
<sst xmlns="http://schemas.openxmlformats.org/spreadsheetml/2006/main" count="1317" uniqueCount="213">
  <si>
    <t>Total</t>
  </si>
  <si>
    <t>Month</t>
  </si>
  <si>
    <t>Fluoride</t>
  </si>
  <si>
    <t>Drugs acting on the oropharynx</t>
  </si>
  <si>
    <t>Analgesics</t>
  </si>
  <si>
    <t>Items</t>
  </si>
  <si>
    <t>Other</t>
  </si>
  <si>
    <t>Total number of Fluoride items</t>
  </si>
  <si>
    <t>Fluoride items as % of total FP17s</t>
  </si>
  <si>
    <t>Total Fluoride Net Ingredient Cost (£)</t>
  </si>
  <si>
    <t>Non-Steroidal Anti-Inflammatory Drugs (NSAIDs)</t>
  </si>
  <si>
    <t>Amoxicillin</t>
  </si>
  <si>
    <t>Metronidazole</t>
  </si>
  <si>
    <t>Erythromycin</t>
  </si>
  <si>
    <t>Rank</t>
  </si>
  <si>
    <t>Dental Prescribing Dashboard</t>
  </si>
  <si>
    <t>Percentage of all Items (%)</t>
  </si>
  <si>
    <t>Total FP17s
(courses of treatment)</t>
  </si>
  <si>
    <t>Net ingredient cost
(£)</t>
  </si>
  <si>
    <t>Percentage of total net ingredient cost
(%)</t>
  </si>
  <si>
    <t>Number of items and net ingredient cost of dental prescribing by month</t>
  </si>
  <si>
    <t>Overview</t>
  </si>
  <si>
    <t>Reporting Criteria</t>
  </si>
  <si>
    <t>●</t>
  </si>
  <si>
    <t>Data Source(s):</t>
  </si>
  <si>
    <t>Drugs:</t>
  </si>
  <si>
    <t>Area</t>
  </si>
  <si>
    <t>Result</t>
  </si>
  <si>
    <t>Highlight</t>
  </si>
  <si>
    <t>RAW DATA</t>
  </si>
  <si>
    <t>DATA TO CHART</t>
  </si>
  <si>
    <t>Total FP17s 
(courses of treatment)</t>
  </si>
  <si>
    <t>Reporting Measures</t>
  </si>
  <si>
    <t>Number of items and net ingredient cost of fluoride prescribing by month</t>
  </si>
  <si>
    <t>Dental Prescribing</t>
  </si>
  <si>
    <t>Fluoride Prescribing</t>
  </si>
  <si>
    <t>Fluoride Prescribing:</t>
  </si>
  <si>
    <t>BNF section</t>
  </si>
  <si>
    <t>Items prescribed</t>
  </si>
  <si>
    <t>Selection from Dashboard:</t>
  </si>
  <si>
    <t>TOTAL</t>
  </si>
  <si>
    <t>Fluoride items 
as % of total FP17s</t>
  </si>
  <si>
    <t>Selection from Dashboard</t>
  </si>
  <si>
    <t>Totals</t>
  </si>
  <si>
    <t>Select month to view ►</t>
  </si>
  <si>
    <t>Dashboard Navigation:</t>
  </si>
  <si>
    <r>
      <t xml:space="preserve">HOME: </t>
    </r>
    <r>
      <rPr>
        <sz val="9"/>
        <color theme="1"/>
        <rFont val="Arial"/>
        <family val="2"/>
      </rPr>
      <t>navigate to this overview sheet</t>
    </r>
  </si>
  <si>
    <t>The following icons can be used to move between the various sheets in this dashboard:</t>
  </si>
  <si>
    <t>Percentage of total NIC
(%)</t>
  </si>
  <si>
    <t>Net ingredient cost (NIC)
(£)</t>
  </si>
  <si>
    <t>Percentage of total items
(%)</t>
  </si>
  <si>
    <t>Total number of fluoride items</t>
  </si>
  <si>
    <t>Number of fluoride items</t>
  </si>
  <si>
    <t>Total fluoride net ingredient cost (£)</t>
  </si>
  <si>
    <t>Select BNF section to display ►</t>
  </si>
  <si>
    <t>BNF Section</t>
  </si>
  <si>
    <t>Analysis is based on items prescribed by dentists but some patients may attend GP practices for dental related reasons and receive prescriptions from their GP. These prescriptions are not included as the reason why a patient received an antibiotic from the GP cannot be determined within the NHS BSA prescription data.</t>
  </si>
  <si>
    <t>Overall Prescribing:</t>
  </si>
  <si>
    <r>
      <t xml:space="preserve">SUMMARY: </t>
    </r>
    <r>
      <rPr>
        <sz val="9"/>
        <color theme="1"/>
        <rFont val="Arial"/>
        <family val="2"/>
      </rPr>
      <t>navigate to the relevant summary sheet showing dynamic tables/charts</t>
    </r>
  </si>
  <si>
    <r>
      <t xml:space="preserve">DATA: </t>
    </r>
    <r>
      <rPr>
        <sz val="9"/>
        <color theme="1"/>
        <rFont val="Arial"/>
        <family val="2"/>
      </rPr>
      <t>navigate to the relevant data sheet showing the raw data</t>
    </r>
  </si>
  <si>
    <t xml:space="preserve">Select local team to view ► </t>
  </si>
  <si>
    <t>The analysis also considers data from dental FP17 forms scheduled during the same period, which provide details of the courses of treatment paid for. FP17 data contains information about the dental prescriber and practice. It does not however provide reliable information about any drugs prescribed. FP17 data is sourced from the dental data warehouse and excludes all orthodontic activity.</t>
  </si>
  <si>
    <t>Source: NHS BSA prescription data</t>
  </si>
  <si>
    <t>Source: NHS BSA prescription data (prescriptions) and dental data warehouse (FP17s)</t>
  </si>
  <si>
    <t>Label</t>
  </si>
  <si>
    <t>Throughout this dashboard, the values for net ingredient cost (NIC) relates to the value of the prescribed costs for the specific medications.</t>
  </si>
  <si>
    <t>The total number of items dispensed and the total net ingredient cost of dental prescribing.  Results reported by BNF section / paragraph, displayed for the five most common BNF sections / paragraphs with all other sections grouped under the heading of 'Other' (less than 1% of overall prescribing).  Results can be displayed by individual month or total using the drop down selector on the dashboard.</t>
  </si>
  <si>
    <t>NB: all results relate to only items that have been prescribed via a dentist and dispensed in England</t>
  </si>
  <si>
    <t xml:space="preserve">Analysis is based on drugs and appliances that were reimbursed by the NHSBSA.  It will exclude items not dispensed, disallowed and referred back items. </t>
  </si>
  <si>
    <t>This Dashboard is designed to provide consultants in Dental Public Health and Local Dental Networks with insight into dental prescribing so that they may explore variation in care compared to other areas of England and inform their future work with dentists in their locality. This will help to encourage optimal prescribing amongst dentists.</t>
  </si>
  <si>
    <t xml:space="preserve">Analysis focuses on items prescribed by dentists in a primary care setting. This is determined by a specific field in the prescription data. Whilst prescription data provides information about the drugs prescribed and quantities, details about the dental prescriber are not provided within this dashboard. </t>
  </si>
  <si>
    <t>The BNF assigns drugs to section/paragraphs based on one of the indications for a drug. Where a drug has more than one indication it will be in a single section/paragraph. The NHSBSA has created pseudo BNF chapters, which are not published, for items not included in BNF chapters 1 to 15. The majority of such items are appliances, which the NHSBSA has classified into four pseudo BNF chapters (20 to 23).</t>
  </si>
  <si>
    <t>STP</t>
  </si>
  <si>
    <t>Bath &amp; NE Somerset, Swindon &amp; Wilts</t>
  </si>
  <si>
    <t>Bedfordshire, Luton &amp; Milton Keynes</t>
  </si>
  <si>
    <t>Birmingham &amp; Solihull</t>
  </si>
  <si>
    <t>Bristol, N Somerset &amp; S Gloucs</t>
  </si>
  <si>
    <t>Bucks, Oxfordshire &amp; Berkshire West</t>
  </si>
  <si>
    <t>Cambridgeshire &amp; Peterborough</t>
  </si>
  <si>
    <t>Cheshire &amp; Merseyside</t>
  </si>
  <si>
    <t>Cornwall &amp; Scilly Isles HSC P/Ship</t>
  </si>
  <si>
    <t>Coventry &amp; Warwickshire</t>
  </si>
  <si>
    <t>Cumbria &amp; North East</t>
  </si>
  <si>
    <t>Devon</t>
  </si>
  <si>
    <t>Dorset</t>
  </si>
  <si>
    <t>East London Health &amp; Care P/Ship</t>
  </si>
  <si>
    <t>Frimley Health &amp; Care ICS</t>
  </si>
  <si>
    <t>Gloucestershire</t>
  </si>
  <si>
    <t>Greater Manchester HSC Partnership</t>
  </si>
  <si>
    <t>Hampshire &amp; The Isle Of Wight</t>
  </si>
  <si>
    <t>Healthier Lancashire &amp; South Cumbria</t>
  </si>
  <si>
    <t>Herefordshire &amp; Worcestershire</t>
  </si>
  <si>
    <t>Hertfordshire &amp; West Essex</t>
  </si>
  <si>
    <t>Humber, Coast &amp; Vale</t>
  </si>
  <si>
    <t>Joined Up Care Derbyshire</t>
  </si>
  <si>
    <t>Kent &amp; Medway</t>
  </si>
  <si>
    <t>Leicester, Leicestershire &amp; Rutland</t>
  </si>
  <si>
    <t>Lincolnshire</t>
  </si>
  <si>
    <t>Mid And South Essex</t>
  </si>
  <si>
    <t>Norfolk &amp; Waveney H&amp;C Partnership</t>
  </si>
  <si>
    <t>North London Partners In H&amp;C</t>
  </si>
  <si>
    <t>Northamptonshire</t>
  </si>
  <si>
    <t>Nottingham &amp; Nottinghamshire H&amp;C</t>
  </si>
  <si>
    <t>NW London Health &amp; Care Partnership</t>
  </si>
  <si>
    <t>Our Healthier South East London</t>
  </si>
  <si>
    <t>Shropshire &amp; Telford &amp; Wrekin</t>
  </si>
  <si>
    <t>Somerset</t>
  </si>
  <si>
    <t>South Yorkshire &amp; Bassetlaw</t>
  </si>
  <si>
    <t>Staffordshire &amp; Stoke On Trent</t>
  </si>
  <si>
    <t>Suffolk &amp; North East Essex</t>
  </si>
  <si>
    <t>Surrey Heartlands H&amp;C Partnership</t>
  </si>
  <si>
    <t>Sussex &amp; East Surrey</t>
  </si>
  <si>
    <t>SW London Health &amp; Care Partnership</t>
  </si>
  <si>
    <t>The Black Country &amp; West Birmingham</t>
  </si>
  <si>
    <t>W Yorkshire &amp; Harrogate H&amp;C P/Ship</t>
  </si>
  <si>
    <t>Total number of antibacterial items</t>
  </si>
  <si>
    <t>Total antibacterial NIC (£)</t>
  </si>
  <si>
    <t>Antibacterial Drugs</t>
  </si>
  <si>
    <t>Analysis of "antibacterial" products will be based on products in BNF section 5.1
Analysis of "fluoride" products will be based on products in BNF paragraph 9.5.3
Analysis of "drugs acting on the oropharynx" products will be based on products in BNF section 12.3
Analysis of "non-steroidal anti-inflammatory drugs (NSAIDs)" products will be based on products in BNF paragraph 10.1.1
Analysis of "analgesics" products will be based on products in BNF section 4.7</t>
  </si>
  <si>
    <t>Antibacterial Prescribing:</t>
  </si>
  <si>
    <t>Number of items and net ingredient cost of antibacterial prescribing by month</t>
  </si>
  <si>
    <t>Number of antibacterial items</t>
  </si>
  <si>
    <t>Total antibacterial net ingredient cost (£)</t>
  </si>
  <si>
    <t>Antibacterial items as % of total FP17s</t>
  </si>
  <si>
    <t>Antibacterial Prescribing</t>
  </si>
  <si>
    <t>Total number of Antibacterial items</t>
  </si>
  <si>
    <t>Antibacterial items 
as % of total FP17s</t>
  </si>
  <si>
    <t>Total Antibacterial NIC (£)</t>
  </si>
  <si>
    <t>Total (All STPs)</t>
  </si>
  <si>
    <t>TOP Antibacterial ITEMS CHART</t>
  </si>
  <si>
    <t>Percentage of all antibacterial items</t>
  </si>
  <si>
    <t>Clindamycin hydrochloride</t>
  </si>
  <si>
    <t>Co-amoxiclav (Amoxicillin/clavulanic acid)</t>
  </si>
  <si>
    <t>Phenoxymethylpenicillin (Penicillin V)</t>
  </si>
  <si>
    <t>Clarithromycin</t>
  </si>
  <si>
    <t>Azithromycin</t>
  </si>
  <si>
    <t>Cephalosporins</t>
  </si>
  <si>
    <t>Tetracyclines</t>
  </si>
  <si>
    <t>Antibacterial Substance</t>
  </si>
  <si>
    <t>Ranked antibacterial items prescribed by STP as a percentage of all antibacterial items</t>
  </si>
  <si>
    <t>Fluoride Presentation</t>
  </si>
  <si>
    <t>Drops</t>
  </si>
  <si>
    <t>Mouthwash</t>
  </si>
  <si>
    <t>Tablets</t>
  </si>
  <si>
    <t>Toothpaste</t>
  </si>
  <si>
    <t>Percentage of all fluoride items</t>
  </si>
  <si>
    <t>Fluoride Items CHART</t>
  </si>
  <si>
    <t xml:space="preserve">Choose STP to highlight ► </t>
  </si>
  <si>
    <t>Fluoride Items:</t>
  </si>
  <si>
    <t>Ranked Antibacterial Items:</t>
  </si>
  <si>
    <t>Ranked Fluoride items prescribed by STP as a percentage of all fluoride items</t>
  </si>
  <si>
    <t xml:space="preserve">Choose measure to rank ► </t>
  </si>
  <si>
    <t>Toothpaste %</t>
  </si>
  <si>
    <t>Toothpaste N</t>
  </si>
  <si>
    <t>Mouthwash %</t>
  </si>
  <si>
    <t>Mouthwash N</t>
  </si>
  <si>
    <t>Tablets %</t>
  </si>
  <si>
    <t>Tablets N</t>
  </si>
  <si>
    <t>Drops %</t>
  </si>
  <si>
    <t>Drops N</t>
  </si>
  <si>
    <t>%</t>
  </si>
  <si>
    <t>N</t>
  </si>
  <si>
    <t>Amoxicillin %</t>
  </si>
  <si>
    <t>Amoxicillin N</t>
  </si>
  <si>
    <t>Metronidazole N</t>
  </si>
  <si>
    <t>Erythromycin N</t>
  </si>
  <si>
    <t>Clindamycin hydrochloride N</t>
  </si>
  <si>
    <t>Phenoxymethylpenicillin (Penicillin V N</t>
  </si>
  <si>
    <t>Clarithromycin N</t>
  </si>
  <si>
    <t>Co-amoxiclav (Amoxicillin/clavulanic acid) N</t>
  </si>
  <si>
    <t>Tetracyclines N</t>
  </si>
  <si>
    <t>Cephalosporins N</t>
  </si>
  <si>
    <t>Azithromycin N</t>
  </si>
  <si>
    <t>Metronidazole %</t>
  </si>
  <si>
    <t>Erythromycin %</t>
  </si>
  <si>
    <t>Clindamycin hydrochloride %</t>
  </si>
  <si>
    <t>Phenoxymethylpenicillin (Penicillin V) %</t>
  </si>
  <si>
    <t>Clarithromycin %</t>
  </si>
  <si>
    <t>Co-amoxiclav (Amoxicillin/clavulanic acid) %</t>
  </si>
  <si>
    <t>Tetracyclines %</t>
  </si>
  <si>
    <t>Cephalosporins %</t>
  </si>
  <si>
    <t>Azithromycin %</t>
  </si>
  <si>
    <t>Co-amoxiclav (Amoxicillin / clavulanic acid)</t>
  </si>
  <si>
    <t>Antibacterial items as % of total Band 1 urgent FP17s</t>
  </si>
  <si>
    <t>Total Band 1 urgent FP17s
(courses of treatment)</t>
  </si>
  <si>
    <t>Total Band 1 urgent
FP17s (courses of treatment)</t>
  </si>
  <si>
    <t>Antibacterial items 
as % of total Band 1 urgent FP17s</t>
  </si>
  <si>
    <t>Oct-21</t>
  </si>
  <si>
    <t>Nov-21</t>
  </si>
  <si>
    <t>Dec-21</t>
  </si>
  <si>
    <t>Overall Prescribing: April 2020 to December 2021</t>
  </si>
  <si>
    <t>Apr-20 to Dec-21</t>
  </si>
  <si>
    <t>Antibacterial Prescribing: April 2020 to December 2021</t>
  </si>
  <si>
    <t>Fluoride Prescribing: April 2020 to December 2021</t>
  </si>
  <si>
    <t>Antibacterial Items: April 2020 to December 2021</t>
  </si>
  <si>
    <t>Ranked Antibacterial Items: April 2020 to December 2021</t>
  </si>
  <si>
    <t>Fluoride Items: April 2020 to December 2021</t>
  </si>
  <si>
    <t>Ranked Fluoride Items: April 2020 to December 2021</t>
  </si>
  <si>
    <t>Antibacterial items prescribed by STP as a percentage of all antibacterial items</t>
  </si>
  <si>
    <t>Antibacterial Items</t>
  </si>
  <si>
    <t>Fluoride Items</t>
  </si>
  <si>
    <t>Fluoride items prescribed by STP as a percentage of all fluoride items</t>
  </si>
  <si>
    <t>Ranked Fluoride Items:</t>
  </si>
  <si>
    <t>Antibacterial Items:</t>
  </si>
  <si>
    <t>Ranked antibacterial items as a proportion of all antibacterial dental prescribing.  Results reported by individual STP.  Results can be highlighted for a selected STP.</t>
  </si>
  <si>
    <t>Ranked fluoride items as a proportion of all fluoride dental prescribing. Results reported by individual STP.  Results can be highlighted for a selected STP.</t>
  </si>
  <si>
    <t>Analysis is based on data from the NHSBSA’s Information Services Database and includes prescriptions submitted by pharmacy contractors, appliance contractors and dispensing doctors in England in accordance with the requirements as stated in the Drug Tariff. The data excludes prescriptions dispensed in prisons, hospital and private prescriptions.  The data covers prescribing and dispensing data from April 2020 to December 2021.</t>
  </si>
  <si>
    <t>The total number of items and net ingredient cost of dental antibacterial prescribing.  Results reported by individual month including proportions of monthly totals.  Results can be displayed for an individual STP using the drop down selector on the dashboard.</t>
  </si>
  <si>
    <t>The total number of items and net ingredient cost of dental fluoride prescribing.  Results reported by individual month including proportions of monthly totals.  Results can be displayed for an individual STP using the drop down selector on the dashboard.</t>
  </si>
  <si>
    <t>Antibacterial items as a proportion of all antibacterial dental prescribing. Results reported by individual month including proportions of monthly totals.  Results can be displayed for an individual STP using the drop down selector on the dashboard.</t>
  </si>
  <si>
    <t>Fluoride items (Toothpaste, Mouthwash, Tablets and Drops) as a proportion of all fluoride dental prescribing. Results reported by individual month including proportions of monthly totals.  Results can be displayed for an individual STP using the drop down selector on the dashboard.</t>
  </si>
  <si>
    <t>NHS England STP analysis:</t>
  </si>
  <si>
    <t>The STPs are derived from the 42 NHS England Sustainability and Transformation Partnerships. This analysis is based on where the prescription was dispensed.  It is however acknowledged that the prescription may not have been prescribed in the same area as the area in which it was dispensed. For example, antibacterial drugs may be prescribed by dentists in an out-of-hours setting i.e. evenings or weekends where it is likely that a patient would collect their prescription either on the same or next day. This may lead them to certain pharmacists e.g. supermarkets or those open in the evening or on weekends.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</si>
</sst>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quot;£&quot;* #,##0.00_-;_-&quot;£&quot;* &quot;-&quot;??_-;_-@_-"/>
    <numFmt numFmtId="43" formatCode="_-* #,##0.00_-;\-* #,##0.00_-;_-* &quot;-&quot;??_-;_-@_-"/>
    <numFmt numFmtId="164" formatCode="_(* #,##0.00_);_(* \(#,##0.00\);_(* &quot;-&quot;??_);_(@_)"/>
    <numFmt numFmtId="165" formatCode="0.0"/>
    <numFmt numFmtId="166" formatCode="mmm\-yyyy"/>
    <numFmt numFmtId="167" formatCode="#,##0.0"/>
    <numFmt numFmtId="168" formatCode="mmmm\ yy"/>
    <numFmt numFmtId="169" formatCode="&quot;Overall Prescribing: (&quot;mmm\-yyyy&quot;)&quot;"/>
  </numFmts>
  <fonts count="87" x14ac:knownFonts="1">
    <font>
      <sz val="11"/>
      <color theme="1"/>
      <name val="Calibri"/>
      <family val="2"/>
      <scheme val="minor"/>
    </font>
    <font>
      <sz val="8"/>
      <color theme="1"/>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color theme="1"/>
      <name val="Calibri"/>
      <family val="2"/>
    </font>
    <font>
      <sz val="11"/>
      <color indexed="8"/>
      <name val="Calibri"/>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sz val="10"/>
      <color indexed="12"/>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1"/>
      <color theme="1"/>
      <name val="Calibri"/>
      <family val="2"/>
    </font>
    <font>
      <sz val="11"/>
      <color rgb="FFFF0000"/>
      <name val="Calibri"/>
      <family val="2"/>
    </font>
    <font>
      <b/>
      <sz val="8"/>
      <name val="Arial"/>
      <family val="2"/>
    </font>
    <font>
      <sz val="11"/>
      <color theme="1"/>
      <name val="Arial"/>
      <family val="2"/>
    </font>
    <font>
      <b/>
      <sz val="11"/>
      <color rgb="FF0000FF"/>
      <name val="Arial"/>
      <family val="2"/>
    </font>
    <font>
      <sz val="9"/>
      <color theme="1"/>
      <name val="Arial"/>
      <family val="2"/>
    </font>
    <font>
      <i/>
      <sz val="10"/>
      <color theme="1"/>
      <name val="Arial"/>
      <family val="2"/>
    </font>
    <font>
      <sz val="11"/>
      <color theme="0" tint="-0.499984740745262"/>
      <name val="Arial"/>
      <family val="2"/>
    </font>
    <font>
      <b/>
      <sz val="9"/>
      <color theme="1"/>
      <name val="Arial"/>
      <family val="2"/>
    </font>
    <font>
      <b/>
      <sz val="10"/>
      <color theme="1"/>
      <name val="Arial"/>
      <family val="2"/>
    </font>
    <font>
      <u/>
      <sz val="11"/>
      <color theme="10"/>
      <name val="Calibri"/>
      <family val="2"/>
      <scheme val="minor"/>
    </font>
    <font>
      <b/>
      <sz val="10"/>
      <color rgb="FF0000FF"/>
      <name val="Arial"/>
      <family val="2"/>
    </font>
    <font>
      <sz val="10"/>
      <color theme="0" tint="-0.499984740745262"/>
      <name val="Arial"/>
      <family val="2"/>
    </font>
    <font>
      <sz val="8"/>
      <color theme="1"/>
      <name val="Arial"/>
      <family val="2"/>
    </font>
    <font>
      <b/>
      <sz val="10"/>
      <color rgb="FF000000"/>
      <name val="Arial"/>
      <family val="2"/>
    </font>
    <font>
      <b/>
      <u/>
      <sz val="10"/>
      <color rgb="FF0070C0"/>
      <name val="Arial"/>
      <family val="2"/>
    </font>
    <font>
      <b/>
      <sz val="12"/>
      <color rgb="FFFFFFFF"/>
      <name val="Arial"/>
      <family val="2"/>
    </font>
    <font>
      <b/>
      <sz val="16"/>
      <color rgb="FFFFFFFF"/>
      <name val="Arial"/>
      <family val="2"/>
    </font>
    <font>
      <b/>
      <sz val="9"/>
      <color rgb="FFFFFFFF"/>
      <name val="Arial"/>
      <family val="2"/>
    </font>
    <font>
      <b/>
      <sz val="9"/>
      <name val="Arial"/>
      <family val="2"/>
    </font>
    <font>
      <b/>
      <sz val="16"/>
      <color theme="1"/>
      <name val="Arial"/>
      <family val="2"/>
    </font>
    <font>
      <b/>
      <sz val="11"/>
      <color theme="0"/>
      <name val="Arial"/>
      <family val="2"/>
    </font>
    <font>
      <b/>
      <i/>
      <sz val="8"/>
      <color theme="1"/>
      <name val="Arial"/>
      <family val="2"/>
    </font>
    <font>
      <b/>
      <sz val="11"/>
      <color rgb="FFFFFFFF"/>
      <name val="Arial"/>
      <family val="2"/>
    </font>
    <font>
      <b/>
      <sz val="8"/>
      <color theme="1"/>
      <name val="Arial"/>
      <family val="2"/>
    </font>
    <font>
      <b/>
      <sz val="10"/>
      <color rgb="FFFFFFFF"/>
      <name val="Arial"/>
      <family val="2"/>
    </font>
    <font>
      <sz val="11"/>
      <color rgb="FFFFFFFF"/>
      <name val="Calibri"/>
      <family val="2"/>
      <scheme val="minor"/>
    </font>
    <font>
      <b/>
      <sz val="8"/>
      <color rgb="FFFFFFFF"/>
      <name val="Arial"/>
      <family val="2"/>
    </font>
    <font>
      <sz val="9"/>
      <color rgb="FFFFFFFF"/>
      <name val="Arial"/>
      <family val="2"/>
    </font>
    <font>
      <sz val="11"/>
      <color rgb="FFFF0000"/>
      <name val="Arial"/>
      <family val="2"/>
    </font>
    <font>
      <b/>
      <sz val="10"/>
      <name val="Arial"/>
      <family val="2"/>
    </font>
    <font>
      <sz val="10"/>
      <color theme="1"/>
      <name val="Calibri"/>
      <family val="2"/>
      <scheme val="minor"/>
    </font>
    <font>
      <sz val="9"/>
      <name val="Arial"/>
      <family val="2"/>
    </font>
  </fonts>
  <fills count="6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4"/>
        <bgColor indexed="64"/>
      </patternFill>
    </fill>
    <fill>
      <patternFill patternType="solid">
        <fgColor theme="8" tint="0.79998168889431442"/>
        <bgColor indexed="64"/>
      </patternFill>
    </fill>
    <fill>
      <patternFill patternType="solid">
        <fgColor rgb="FF0091C9"/>
        <bgColor indexed="64"/>
      </patternFill>
    </fill>
    <fill>
      <patternFill patternType="solid">
        <fgColor rgb="FFFFFFCC"/>
        <bgColor indexed="64"/>
      </patternFill>
    </fill>
  </fills>
  <borders count="6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style="medium">
        <color indexed="64"/>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hair">
        <color auto="1"/>
      </left>
      <right style="hair">
        <color auto="1"/>
      </right>
      <top/>
      <bottom/>
      <diagonal/>
    </border>
    <border>
      <left style="thin">
        <color indexed="64"/>
      </left>
      <right style="hair">
        <color auto="1"/>
      </right>
      <top/>
      <bottom/>
      <diagonal/>
    </border>
    <border>
      <left style="hair">
        <color auto="1"/>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hair">
        <color indexed="64"/>
      </right>
      <top/>
      <bottom/>
      <diagonal/>
    </border>
    <border>
      <left style="hair">
        <color indexed="64"/>
      </left>
      <right style="medium">
        <color indexed="64"/>
      </right>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hair">
        <color indexed="64"/>
      </right>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right style="hair">
        <color indexed="64"/>
      </right>
      <top/>
      <bottom style="medium">
        <color indexed="64"/>
      </bottom>
      <diagonal/>
    </border>
    <border>
      <left style="thin">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style="hair">
        <color indexed="64"/>
      </right>
      <top style="medium">
        <color indexed="64"/>
      </top>
      <bottom style="medium">
        <color indexed="64"/>
      </bottom>
      <diagonal/>
    </border>
    <border>
      <left/>
      <right style="hair">
        <color auto="1"/>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bottom/>
      <diagonal/>
    </border>
    <border>
      <left style="hair">
        <color indexed="64"/>
      </left>
      <right/>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bottom style="medium">
        <color indexed="64"/>
      </bottom>
      <diagonal/>
    </border>
    <border>
      <left/>
      <right/>
      <top/>
      <bottom style="medium">
        <color auto="1"/>
      </bottom>
      <diagonal/>
    </border>
  </borders>
  <cellStyleXfs count="1932">
    <xf numFmtId="0" fontId="0" fillId="0" borderId="0"/>
    <xf numFmtId="0" fontId="3" fillId="0" borderId="0" applyNumberFormat="0" applyFill="0" applyBorder="0" applyAlignment="0" applyProtection="0"/>
    <xf numFmtId="0" fontId="19" fillId="0" borderId="0"/>
    <xf numFmtId="0" fontId="20" fillId="0" borderId="0"/>
    <xf numFmtId="0" fontId="19" fillId="0" borderId="0"/>
    <xf numFmtId="0" fontId="19" fillId="0" borderId="0"/>
    <xf numFmtId="0" fontId="19" fillId="0" borderId="0"/>
    <xf numFmtId="0" fontId="19" fillId="0" borderId="0"/>
    <xf numFmtId="0" fontId="2" fillId="33" borderId="0" applyNumberFormat="0" applyBorder="0" applyAlignment="0" applyProtection="0"/>
    <xf numFmtId="0" fontId="20" fillId="33" borderId="0" applyNumberFormat="0" applyBorder="0" applyAlignment="0" applyProtection="0"/>
    <xf numFmtId="0" fontId="2" fillId="33" borderId="0" applyNumberFormat="0" applyBorder="0" applyAlignment="0" applyProtection="0"/>
    <xf numFmtId="0" fontId="2" fillId="10" borderId="0" applyNumberFormat="0" applyBorder="0" applyAlignment="0" applyProtection="0"/>
    <xf numFmtId="0" fontId="2"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0" fillId="10" borderId="0" applyNumberFormat="0" applyBorder="0" applyAlignment="0" applyProtection="0"/>
    <xf numFmtId="0" fontId="20"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1" fillId="33" borderId="0" applyNumberFormat="0" applyBorder="0" applyAlignment="0" applyProtection="0"/>
    <xf numFmtId="0" fontId="2"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 fillId="33" borderId="0" applyNumberFormat="0" applyBorder="0" applyAlignment="0" applyProtection="0"/>
    <xf numFmtId="0" fontId="2" fillId="10" borderId="0" applyNumberFormat="0" applyBorder="0" applyAlignment="0" applyProtection="0"/>
    <xf numFmtId="0" fontId="2"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 fillId="33" borderId="0" applyNumberFormat="0" applyBorder="0" applyAlignment="0" applyProtection="0"/>
    <xf numFmtId="0" fontId="2" fillId="10" borderId="0" applyNumberFormat="0" applyBorder="0" applyAlignment="0" applyProtection="0"/>
    <xf numFmtId="0" fontId="2" fillId="33" borderId="0" applyNumberFormat="0" applyBorder="0" applyAlignment="0" applyProtection="0"/>
    <xf numFmtId="0" fontId="21" fillId="33" borderId="0" applyNumberFormat="0" applyBorder="0" applyAlignment="0" applyProtection="0"/>
    <xf numFmtId="0" fontId="2" fillId="34" borderId="0" applyNumberFormat="0" applyBorder="0" applyAlignment="0" applyProtection="0"/>
    <xf numFmtId="0" fontId="20" fillId="34" borderId="0" applyNumberFormat="0" applyBorder="0" applyAlignment="0" applyProtection="0"/>
    <xf numFmtId="0" fontId="2" fillId="34" borderId="0" applyNumberFormat="0" applyBorder="0" applyAlignment="0" applyProtection="0"/>
    <xf numFmtId="0" fontId="2" fillId="14" borderId="0" applyNumberFormat="0" applyBorder="0" applyAlignment="0" applyProtection="0"/>
    <xf numFmtId="0" fontId="2"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0" fillId="14" borderId="0" applyNumberFormat="0" applyBorder="0" applyAlignment="0" applyProtection="0"/>
    <xf numFmtId="0" fontId="20"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1" fillId="34" borderId="0" applyNumberFormat="0" applyBorder="0" applyAlignment="0" applyProtection="0"/>
    <xf numFmtId="0" fontId="2"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 fillId="34" borderId="0" applyNumberFormat="0" applyBorder="0" applyAlignment="0" applyProtection="0"/>
    <xf numFmtId="0" fontId="2" fillId="14" borderId="0" applyNumberFormat="0" applyBorder="0" applyAlignment="0" applyProtection="0"/>
    <xf numFmtId="0" fontId="2"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 fillId="34" borderId="0" applyNumberFormat="0" applyBorder="0" applyAlignment="0" applyProtection="0"/>
    <xf numFmtId="0" fontId="2" fillId="14" borderId="0" applyNumberFormat="0" applyBorder="0" applyAlignment="0" applyProtection="0"/>
    <xf numFmtId="0" fontId="2" fillId="34" borderId="0" applyNumberFormat="0" applyBorder="0" applyAlignment="0" applyProtection="0"/>
    <xf numFmtId="0" fontId="21" fillId="34" borderId="0" applyNumberFormat="0" applyBorder="0" applyAlignment="0" applyProtection="0"/>
    <xf numFmtId="0" fontId="2" fillId="35" borderId="0" applyNumberFormat="0" applyBorder="0" applyAlignment="0" applyProtection="0"/>
    <xf numFmtId="0" fontId="20" fillId="35" borderId="0" applyNumberFormat="0" applyBorder="0" applyAlignment="0" applyProtection="0"/>
    <xf numFmtId="0" fontId="2" fillId="35" borderId="0" applyNumberFormat="0" applyBorder="0" applyAlignment="0" applyProtection="0"/>
    <xf numFmtId="0" fontId="2" fillId="18" borderId="0" applyNumberFormat="0" applyBorder="0" applyAlignment="0" applyProtection="0"/>
    <xf numFmtId="0" fontId="2"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0" fillId="18" borderId="0" applyNumberFormat="0" applyBorder="0" applyAlignment="0" applyProtection="0"/>
    <xf numFmtId="0" fontId="20"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1" fillId="35" borderId="0" applyNumberFormat="0" applyBorder="0" applyAlignment="0" applyProtection="0"/>
    <xf numFmtId="0" fontId="2"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 fillId="35" borderId="0" applyNumberFormat="0" applyBorder="0" applyAlignment="0" applyProtection="0"/>
    <xf numFmtId="0" fontId="2" fillId="18" borderId="0" applyNumberFormat="0" applyBorder="0" applyAlignment="0" applyProtection="0"/>
    <xf numFmtId="0" fontId="2"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 fillId="35" borderId="0" applyNumberFormat="0" applyBorder="0" applyAlignment="0" applyProtection="0"/>
    <xf numFmtId="0" fontId="2" fillId="18" borderId="0" applyNumberFormat="0" applyBorder="0" applyAlignment="0" applyProtection="0"/>
    <xf numFmtId="0" fontId="2" fillId="35" borderId="0" applyNumberFormat="0" applyBorder="0" applyAlignment="0" applyProtection="0"/>
    <xf numFmtId="0" fontId="21" fillId="35" borderId="0" applyNumberFormat="0" applyBorder="0" applyAlignment="0" applyProtection="0"/>
    <xf numFmtId="0" fontId="2" fillId="36" borderId="0" applyNumberFormat="0" applyBorder="0" applyAlignment="0" applyProtection="0"/>
    <xf numFmtId="0" fontId="20" fillId="36" borderId="0" applyNumberFormat="0" applyBorder="0" applyAlignment="0" applyProtection="0"/>
    <xf numFmtId="0" fontId="2" fillId="36" borderId="0" applyNumberFormat="0" applyBorder="0" applyAlignment="0" applyProtection="0"/>
    <xf numFmtId="0" fontId="2" fillId="22" borderId="0" applyNumberFormat="0" applyBorder="0" applyAlignment="0" applyProtection="0"/>
    <xf numFmtId="0" fontId="2"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0" fillId="22" borderId="0" applyNumberFormat="0" applyBorder="0" applyAlignment="0" applyProtection="0"/>
    <xf numFmtId="0" fontId="20"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1" fillId="36" borderId="0" applyNumberFormat="0" applyBorder="0" applyAlignment="0" applyProtection="0"/>
    <xf numFmtId="0" fontId="2"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 fillId="36" borderId="0" applyNumberFormat="0" applyBorder="0" applyAlignment="0" applyProtection="0"/>
    <xf numFmtId="0" fontId="2" fillId="22" borderId="0" applyNumberFormat="0" applyBorder="0" applyAlignment="0" applyProtection="0"/>
    <xf numFmtId="0" fontId="2"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 fillId="36" borderId="0" applyNumberFormat="0" applyBorder="0" applyAlignment="0" applyProtection="0"/>
    <xf numFmtId="0" fontId="2" fillId="22" borderId="0" applyNumberFormat="0" applyBorder="0" applyAlignment="0" applyProtection="0"/>
    <xf numFmtId="0" fontId="2" fillId="36" borderId="0" applyNumberFormat="0" applyBorder="0" applyAlignment="0" applyProtection="0"/>
    <xf numFmtId="0" fontId="21" fillId="36" borderId="0" applyNumberFormat="0" applyBorder="0" applyAlignment="0" applyProtection="0"/>
    <xf numFmtId="0" fontId="2" fillId="26" borderId="0" applyNumberFormat="0" applyBorder="0" applyAlignment="0" applyProtection="0"/>
    <xf numFmtId="0" fontId="20"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0" fillId="26"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 fillId="26"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1" fillId="37" borderId="0" applyNumberFormat="0" applyBorder="0" applyAlignment="0" applyProtection="0"/>
    <xf numFmtId="0" fontId="2" fillId="30" borderId="0" applyNumberFormat="0" applyBorder="0" applyAlignment="0" applyProtection="0"/>
    <xf numFmtId="0" fontId="20"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0" fillId="30"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 fillId="30"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1" fillId="38" borderId="0" applyNumberFormat="0" applyBorder="0" applyAlignment="0" applyProtection="0"/>
    <xf numFmtId="0" fontId="2" fillId="11" borderId="0" applyNumberFormat="0" applyBorder="0" applyAlignment="0" applyProtection="0"/>
    <xf numFmtId="0" fontId="20"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0" fillId="11"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 fillId="11"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1" fillId="39" borderId="0" applyNumberFormat="0" applyBorder="0" applyAlignment="0" applyProtection="0"/>
    <xf numFmtId="0" fontId="2" fillId="15" borderId="0" applyNumberFormat="0" applyBorder="0" applyAlignment="0" applyProtection="0"/>
    <xf numFmtId="0" fontId="20"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0" fillId="15"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 fillId="15"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1" fillId="40" borderId="0" applyNumberFormat="0" applyBorder="0" applyAlignment="0" applyProtection="0"/>
    <xf numFmtId="0" fontId="2" fillId="41" borderId="0" applyNumberFormat="0" applyBorder="0" applyAlignment="0" applyProtection="0"/>
    <xf numFmtId="0" fontId="20" fillId="41" borderId="0" applyNumberFormat="0" applyBorder="0" applyAlignment="0" applyProtection="0"/>
    <xf numFmtId="0" fontId="2" fillId="41" borderId="0" applyNumberFormat="0" applyBorder="0" applyAlignment="0" applyProtection="0"/>
    <xf numFmtId="0" fontId="2" fillId="19" borderId="0" applyNumberFormat="0" applyBorder="0" applyAlignment="0" applyProtection="0"/>
    <xf numFmtId="0" fontId="2"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0" fillId="19" borderId="0" applyNumberFormat="0" applyBorder="0" applyAlignment="0" applyProtection="0"/>
    <xf numFmtId="0" fontId="20"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1" fillId="41" borderId="0" applyNumberFormat="0" applyBorder="0" applyAlignment="0" applyProtection="0"/>
    <xf numFmtId="0" fontId="2"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 fillId="41" borderId="0" applyNumberFormat="0" applyBorder="0" applyAlignment="0" applyProtection="0"/>
    <xf numFmtId="0" fontId="2" fillId="19" borderId="0" applyNumberFormat="0" applyBorder="0" applyAlignment="0" applyProtection="0"/>
    <xf numFmtId="0" fontId="2"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 fillId="41" borderId="0" applyNumberFormat="0" applyBorder="0" applyAlignment="0" applyProtection="0"/>
    <xf numFmtId="0" fontId="2" fillId="19" borderId="0" applyNumberFormat="0" applyBorder="0" applyAlignment="0" applyProtection="0"/>
    <xf numFmtId="0" fontId="2" fillId="41" borderId="0" applyNumberFormat="0" applyBorder="0" applyAlignment="0" applyProtection="0"/>
    <xf numFmtId="0" fontId="21" fillId="41" borderId="0" applyNumberFormat="0" applyBorder="0" applyAlignment="0" applyProtection="0"/>
    <xf numFmtId="0" fontId="2" fillId="23" borderId="0" applyNumberFormat="0" applyBorder="0" applyAlignment="0" applyProtection="0"/>
    <xf numFmtId="0" fontId="20"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0" fillId="23"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 fillId="23"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1" fillId="36" borderId="0" applyNumberFormat="0" applyBorder="0" applyAlignment="0" applyProtection="0"/>
    <xf numFmtId="0" fontId="2" fillId="27" borderId="0" applyNumberFormat="0" applyBorder="0" applyAlignment="0" applyProtection="0"/>
    <xf numFmtId="0" fontId="20"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0" fillId="27"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 fillId="27"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1" fillId="39" borderId="0" applyNumberFormat="0" applyBorder="0" applyAlignment="0" applyProtection="0"/>
    <xf numFmtId="0" fontId="2" fillId="31" borderId="0" applyNumberFormat="0" applyBorder="0" applyAlignment="0" applyProtection="0"/>
    <xf numFmtId="0" fontId="2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0" fillId="31"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 fillId="31"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1" fillId="42" borderId="0" applyNumberFormat="0" applyBorder="0" applyAlignment="0" applyProtection="0"/>
    <xf numFmtId="0" fontId="18"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18" fillId="12"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23" fillId="43" borderId="0" applyNumberFormat="0" applyBorder="0" applyAlignment="0" applyProtection="0"/>
    <xf numFmtId="0" fontId="18"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18" fillId="16"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23" fillId="40" borderId="0" applyNumberFormat="0" applyBorder="0" applyAlignment="0" applyProtection="0"/>
    <xf numFmtId="0" fontId="18" fillId="41" borderId="0" applyNumberFormat="0" applyBorder="0" applyAlignment="0" applyProtection="0"/>
    <xf numFmtId="0" fontId="40" fillId="41" borderId="0" applyNumberFormat="0" applyBorder="0" applyAlignment="0" applyProtection="0"/>
    <xf numFmtId="0" fontId="40" fillId="20" borderId="0" applyNumberFormat="0" applyBorder="0" applyAlignment="0" applyProtection="0"/>
    <xf numFmtId="0" fontId="40"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23" fillId="41" borderId="0" applyNumberFormat="0" applyBorder="0" applyAlignment="0" applyProtection="0"/>
    <xf numFmtId="0" fontId="18"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18" fillId="41" borderId="0" applyNumberFormat="0" applyBorder="0" applyAlignment="0" applyProtection="0"/>
    <xf numFmtId="0" fontId="18" fillId="20" borderId="0" applyNumberFormat="0" applyBorder="0" applyAlignment="0" applyProtection="0"/>
    <xf numFmtId="0" fontId="18" fillId="41" borderId="0" applyNumberFormat="0" applyBorder="0" applyAlignment="0" applyProtection="0"/>
    <xf numFmtId="0" fontId="23" fillId="41" borderId="0" applyNumberFormat="0" applyBorder="0" applyAlignment="0" applyProtection="0"/>
    <xf numFmtId="0" fontId="18" fillId="44" borderId="0" applyNumberFormat="0" applyBorder="0" applyAlignment="0" applyProtection="0"/>
    <xf numFmtId="0" fontId="40" fillId="44" borderId="0" applyNumberFormat="0" applyBorder="0" applyAlignment="0" applyProtection="0"/>
    <xf numFmtId="0" fontId="40" fillId="24" borderId="0" applyNumberFormat="0" applyBorder="0" applyAlignment="0" applyProtection="0"/>
    <xf numFmtId="0" fontId="40"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23" fillId="44" borderId="0" applyNumberFormat="0" applyBorder="0" applyAlignment="0" applyProtection="0"/>
    <xf numFmtId="0" fontId="18"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18" fillId="44" borderId="0" applyNumberFormat="0" applyBorder="0" applyAlignment="0" applyProtection="0"/>
    <xf numFmtId="0" fontId="18" fillId="24" borderId="0" applyNumberFormat="0" applyBorder="0" applyAlignment="0" applyProtection="0"/>
    <xf numFmtId="0" fontId="18" fillId="44" borderId="0" applyNumberFormat="0" applyBorder="0" applyAlignment="0" applyProtection="0"/>
    <xf numFmtId="0" fontId="23" fillId="44" borderId="0" applyNumberFormat="0" applyBorder="0" applyAlignment="0" applyProtection="0"/>
    <xf numFmtId="0" fontId="18"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18" fillId="28"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23" fillId="45" borderId="0" applyNumberFormat="0" applyBorder="0" applyAlignment="0" applyProtection="0"/>
    <xf numFmtId="0" fontId="18" fillId="46" borderId="0" applyNumberFormat="0" applyBorder="0" applyAlignment="0" applyProtection="0"/>
    <xf numFmtId="0" fontId="40" fillId="46" borderId="0" applyNumberFormat="0" applyBorder="0" applyAlignment="0" applyProtection="0"/>
    <xf numFmtId="0" fontId="40" fillId="32" borderId="0" applyNumberFormat="0" applyBorder="0" applyAlignment="0" applyProtection="0"/>
    <xf numFmtId="0" fontId="40" fillId="46" borderId="0" applyNumberFormat="0" applyBorder="0" applyAlignment="0" applyProtection="0"/>
    <xf numFmtId="0" fontId="23" fillId="46" borderId="0" applyNumberFormat="0" applyBorder="0" applyAlignment="0" applyProtection="0"/>
    <xf numFmtId="0" fontId="23" fillId="46" borderId="0" applyNumberFormat="0" applyBorder="0" applyAlignment="0" applyProtection="0"/>
    <xf numFmtId="0" fontId="23" fillId="46" borderId="0" applyNumberFormat="0" applyBorder="0" applyAlignment="0" applyProtection="0"/>
    <xf numFmtId="0" fontId="23" fillId="46"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23" fillId="46" borderId="0" applyNumberFormat="0" applyBorder="0" applyAlignment="0" applyProtection="0"/>
    <xf numFmtId="0" fontId="18" fillId="46" borderId="0" applyNumberFormat="0" applyBorder="0" applyAlignment="0" applyProtection="0"/>
    <xf numFmtId="0" fontId="23" fillId="46" borderId="0" applyNumberFormat="0" applyBorder="0" applyAlignment="0" applyProtection="0"/>
    <xf numFmtId="0" fontId="23" fillId="46" borderId="0" applyNumberFormat="0" applyBorder="0" applyAlignment="0" applyProtection="0"/>
    <xf numFmtId="0" fontId="18" fillId="46" borderId="0" applyNumberFormat="0" applyBorder="0" applyAlignment="0" applyProtection="0"/>
    <xf numFmtId="0" fontId="18" fillId="32" borderId="0" applyNumberFormat="0" applyBorder="0" applyAlignment="0" applyProtection="0"/>
    <xf numFmtId="0" fontId="18" fillId="46" borderId="0" applyNumberFormat="0" applyBorder="0" applyAlignment="0" applyProtection="0"/>
    <xf numFmtId="0" fontId="23" fillId="46" borderId="0" applyNumberFormat="0" applyBorder="0" applyAlignment="0" applyProtection="0"/>
    <xf numFmtId="0" fontId="18"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18" fillId="9"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23" fillId="47" borderId="0" applyNumberFormat="0" applyBorder="0" applyAlignment="0" applyProtection="0"/>
    <xf numFmtId="0" fontId="18"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23" fillId="48" borderId="0" applyNumberFormat="0" applyBorder="0" applyAlignment="0" applyProtection="0"/>
    <xf numFmtId="0" fontId="23" fillId="48" borderId="0" applyNumberFormat="0" applyBorder="0" applyAlignment="0" applyProtection="0"/>
    <xf numFmtId="0" fontId="23" fillId="48" borderId="0" applyNumberFormat="0" applyBorder="0" applyAlignment="0" applyProtection="0"/>
    <xf numFmtId="0" fontId="23" fillId="48" borderId="0" applyNumberFormat="0" applyBorder="0" applyAlignment="0" applyProtection="0"/>
    <xf numFmtId="0" fontId="18" fillId="13" borderId="0" applyNumberFormat="0" applyBorder="0" applyAlignment="0" applyProtection="0"/>
    <xf numFmtId="0" fontId="23" fillId="48" borderId="0" applyNumberFormat="0" applyBorder="0" applyAlignment="0" applyProtection="0"/>
    <xf numFmtId="0" fontId="23" fillId="48" borderId="0" applyNumberFormat="0" applyBorder="0" applyAlignment="0" applyProtection="0"/>
    <xf numFmtId="0" fontId="23" fillId="48"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23" fillId="48" borderId="0" applyNumberFormat="0" applyBorder="0" applyAlignment="0" applyProtection="0"/>
    <xf numFmtId="0" fontId="18"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18" fillId="17"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23" fillId="49" borderId="0" applyNumberFormat="0" applyBorder="0" applyAlignment="0" applyProtection="0"/>
    <xf numFmtId="0" fontId="18"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18" fillId="21"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23" fillId="44" borderId="0" applyNumberFormat="0" applyBorder="0" applyAlignment="0" applyProtection="0"/>
    <xf numFmtId="0" fontId="18"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18" fillId="2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23" fillId="45" borderId="0" applyNumberFormat="0" applyBorder="0" applyAlignment="0" applyProtection="0"/>
    <xf numFmtId="0" fontId="18"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18" fillId="29"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23" fillId="50" borderId="0" applyNumberFormat="0" applyBorder="0" applyAlignment="0" applyProtection="0"/>
    <xf numFmtId="0" fontId="8"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8" fillId="3"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24" fillId="34" borderId="0" applyNumberFormat="0" applyBorder="0" applyAlignment="0" applyProtection="0"/>
    <xf numFmtId="0" fontId="12" fillId="6" borderId="4" applyNumberFormat="0" applyAlignment="0" applyProtection="0"/>
    <xf numFmtId="0" fontId="42" fillId="6" borderId="4" applyNumberFormat="0" applyAlignment="0" applyProtection="0"/>
    <xf numFmtId="0" fontId="42" fillId="6" borderId="4" applyNumberFormat="0" applyAlignment="0" applyProtection="0"/>
    <xf numFmtId="0" fontId="25" fillId="51" borderId="10" applyNumberFormat="0" applyAlignment="0" applyProtection="0"/>
    <xf numFmtId="0" fontId="25" fillId="51" borderId="10" applyNumberFormat="0" applyAlignment="0" applyProtection="0"/>
    <xf numFmtId="0" fontId="25" fillId="51" borderId="10" applyNumberFormat="0" applyAlignment="0" applyProtection="0"/>
    <xf numFmtId="0" fontId="25" fillId="51" borderId="10" applyNumberFormat="0" applyAlignment="0" applyProtection="0"/>
    <xf numFmtId="0" fontId="25" fillId="51" borderId="10" applyNumberFormat="0" applyAlignment="0" applyProtection="0"/>
    <xf numFmtId="0" fontId="25" fillId="51" borderId="10" applyNumberFormat="0" applyAlignment="0" applyProtection="0"/>
    <xf numFmtId="0" fontId="25" fillId="51" borderId="10" applyNumberFormat="0" applyAlignment="0" applyProtection="0"/>
    <xf numFmtId="0" fontId="25" fillId="51" borderId="10" applyNumberFormat="0" applyAlignment="0" applyProtection="0"/>
    <xf numFmtId="0" fontId="25" fillId="51" borderId="10" applyNumberFormat="0" applyAlignment="0" applyProtection="0"/>
    <xf numFmtId="0" fontId="25" fillId="51" borderId="10" applyNumberFormat="0" applyAlignment="0" applyProtection="0"/>
    <xf numFmtId="0" fontId="25" fillId="51" borderId="10" applyNumberFormat="0" applyAlignment="0" applyProtection="0"/>
    <xf numFmtId="0" fontId="25" fillId="51" borderId="10" applyNumberFormat="0" applyAlignment="0" applyProtection="0"/>
    <xf numFmtId="0" fontId="25" fillId="51" borderId="10" applyNumberFormat="0" applyAlignment="0" applyProtection="0"/>
    <xf numFmtId="0" fontId="25" fillId="51" borderId="10" applyNumberFormat="0" applyAlignment="0" applyProtection="0"/>
    <xf numFmtId="0" fontId="25" fillId="51" borderId="10" applyNumberFormat="0" applyAlignment="0" applyProtection="0"/>
    <xf numFmtId="0" fontId="25" fillId="51" borderId="10" applyNumberFormat="0" applyAlignment="0" applyProtection="0"/>
    <xf numFmtId="0" fontId="25" fillId="51" borderId="10" applyNumberFormat="0" applyAlignment="0" applyProtection="0"/>
    <xf numFmtId="0" fontId="25" fillId="51" borderId="10" applyNumberFormat="0" applyAlignment="0" applyProtection="0"/>
    <xf numFmtId="0" fontId="25" fillId="51" borderId="10" applyNumberFormat="0" applyAlignment="0" applyProtection="0"/>
    <xf numFmtId="0" fontId="25" fillId="51" borderId="10" applyNumberFormat="0" applyAlignment="0" applyProtection="0"/>
    <xf numFmtId="0" fontId="25" fillId="51" borderId="10" applyNumberFormat="0" applyAlignment="0" applyProtection="0"/>
    <xf numFmtId="0" fontId="25" fillId="51" borderId="10" applyNumberFormat="0" applyAlignment="0" applyProtection="0"/>
    <xf numFmtId="0" fontId="25" fillId="51" borderId="10" applyNumberFormat="0" applyAlignment="0" applyProtection="0"/>
    <xf numFmtId="0" fontId="12" fillId="6" borderId="4" applyNumberFormat="0" applyAlignment="0" applyProtection="0"/>
    <xf numFmtId="0" fontId="25" fillId="51" borderId="10" applyNumberFormat="0" applyAlignment="0" applyProtection="0"/>
    <xf numFmtId="0" fontId="25" fillId="51" borderId="10" applyNumberFormat="0" applyAlignment="0" applyProtection="0"/>
    <xf numFmtId="0" fontId="25" fillId="51" borderId="10" applyNumberFormat="0" applyAlignment="0" applyProtection="0"/>
    <xf numFmtId="0" fontId="25" fillId="51" borderId="10" applyNumberFormat="0" applyAlignment="0" applyProtection="0"/>
    <xf numFmtId="0" fontId="25" fillId="51" borderId="10" applyNumberFormat="0" applyAlignment="0" applyProtection="0"/>
    <xf numFmtId="0" fontId="25" fillId="51" borderId="10" applyNumberFormat="0" applyAlignment="0" applyProtection="0"/>
    <xf numFmtId="0" fontId="25" fillId="51" borderId="10" applyNumberFormat="0" applyAlignment="0" applyProtection="0"/>
    <xf numFmtId="0" fontId="25" fillId="51" borderId="10" applyNumberFormat="0" applyAlignment="0" applyProtection="0"/>
    <xf numFmtId="0" fontId="25" fillId="51" borderId="10" applyNumberFormat="0" applyAlignment="0" applyProtection="0"/>
    <xf numFmtId="0" fontId="25" fillId="51" borderId="10" applyNumberFormat="0" applyAlignment="0" applyProtection="0"/>
    <xf numFmtId="0" fontId="25" fillId="51" borderId="10" applyNumberFormat="0" applyAlignment="0" applyProtection="0"/>
    <xf numFmtId="0" fontId="25" fillId="51" borderId="10" applyNumberFormat="0" applyAlignment="0" applyProtection="0"/>
    <xf numFmtId="0" fontId="25" fillId="51" borderId="10" applyNumberFormat="0" applyAlignment="0" applyProtection="0"/>
    <xf numFmtId="0" fontId="25" fillId="51" borderId="10" applyNumberFormat="0" applyAlignment="0" applyProtection="0"/>
    <xf numFmtId="0" fontId="25" fillId="51" borderId="10" applyNumberFormat="0" applyAlignment="0" applyProtection="0"/>
    <xf numFmtId="0" fontId="25" fillId="51" borderId="10" applyNumberFormat="0" applyAlignment="0" applyProtection="0"/>
    <xf numFmtId="0" fontId="25" fillId="51" borderId="10" applyNumberFormat="0" applyAlignment="0" applyProtection="0"/>
    <xf numFmtId="0" fontId="25" fillId="51" borderId="10" applyNumberFormat="0" applyAlignment="0" applyProtection="0"/>
    <xf numFmtId="0" fontId="25" fillId="51" borderId="10" applyNumberFormat="0" applyAlignment="0" applyProtection="0"/>
    <xf numFmtId="0" fontId="25" fillId="51" borderId="10" applyNumberFormat="0" applyAlignment="0" applyProtection="0"/>
    <xf numFmtId="0" fontId="25" fillId="51" borderId="10" applyNumberFormat="0" applyAlignment="0" applyProtection="0"/>
    <xf numFmtId="0" fontId="25" fillId="51" borderId="10" applyNumberFormat="0" applyAlignment="0" applyProtection="0"/>
    <xf numFmtId="0" fontId="25" fillId="51" borderId="10" applyNumberFormat="0" applyAlignment="0" applyProtection="0"/>
    <xf numFmtId="0" fontId="25" fillId="51" borderId="10" applyNumberFormat="0" applyAlignment="0" applyProtection="0"/>
    <xf numFmtId="0" fontId="25" fillId="51" borderId="10" applyNumberFormat="0" applyAlignment="0" applyProtection="0"/>
    <xf numFmtId="0" fontId="25" fillId="51" borderId="10" applyNumberFormat="0" applyAlignment="0" applyProtection="0"/>
    <xf numFmtId="0" fontId="25" fillId="51" borderId="10" applyNumberFormat="0" applyAlignment="0" applyProtection="0"/>
    <xf numFmtId="0" fontId="25" fillId="51" borderId="10" applyNumberFormat="0" applyAlignment="0" applyProtection="0"/>
    <xf numFmtId="0" fontId="25" fillId="51" borderId="10" applyNumberFormat="0" applyAlignment="0" applyProtection="0"/>
    <xf numFmtId="0" fontId="25" fillId="51" borderId="10" applyNumberFormat="0" applyAlignment="0" applyProtection="0"/>
    <xf numFmtId="0" fontId="25" fillId="51" borderId="10" applyNumberFormat="0" applyAlignment="0" applyProtection="0"/>
    <xf numFmtId="0" fontId="25" fillId="51" borderId="10" applyNumberFormat="0" applyAlignment="0" applyProtection="0"/>
    <xf numFmtId="0" fontId="25" fillId="51" borderId="10" applyNumberFormat="0" applyAlignment="0" applyProtection="0"/>
    <xf numFmtId="0" fontId="25" fillId="51" borderId="10" applyNumberFormat="0" applyAlignment="0" applyProtection="0"/>
    <xf numFmtId="0" fontId="25" fillId="51" borderId="10" applyNumberFormat="0" applyAlignment="0" applyProtection="0"/>
    <xf numFmtId="0" fontId="25" fillId="51" borderId="10" applyNumberFormat="0" applyAlignment="0" applyProtection="0"/>
    <xf numFmtId="0" fontId="25" fillId="51" borderId="10" applyNumberFormat="0" applyAlignment="0" applyProtection="0"/>
    <xf numFmtId="0" fontId="25" fillId="51" borderId="10" applyNumberFormat="0" applyAlignment="0" applyProtection="0"/>
    <xf numFmtId="0" fontId="25" fillId="51" borderId="10" applyNumberFormat="0" applyAlignment="0" applyProtection="0"/>
    <xf numFmtId="0" fontId="25" fillId="51" borderId="10" applyNumberFormat="0" applyAlignment="0" applyProtection="0"/>
    <xf numFmtId="0" fontId="12" fillId="6" borderId="4" applyNumberFormat="0" applyAlignment="0" applyProtection="0"/>
    <xf numFmtId="0" fontId="25" fillId="51" borderId="10" applyNumberFormat="0" applyAlignment="0" applyProtection="0"/>
    <xf numFmtId="0" fontId="25" fillId="51" borderId="10" applyNumberFormat="0" applyAlignment="0" applyProtection="0"/>
    <xf numFmtId="0" fontId="25" fillId="51" borderId="10" applyNumberFormat="0" applyAlignment="0" applyProtection="0"/>
    <xf numFmtId="0" fontId="25" fillId="51" borderId="10" applyNumberFormat="0" applyAlignment="0" applyProtection="0"/>
    <xf numFmtId="0" fontId="25" fillId="51" borderId="10" applyNumberFormat="0" applyAlignment="0" applyProtection="0"/>
    <xf numFmtId="0" fontId="25" fillId="51" borderId="10" applyNumberFormat="0" applyAlignment="0" applyProtection="0"/>
    <xf numFmtId="0" fontId="25" fillId="51" borderId="10" applyNumberFormat="0" applyAlignment="0" applyProtection="0"/>
    <xf numFmtId="0" fontId="25" fillId="51" borderId="10" applyNumberFormat="0" applyAlignment="0" applyProtection="0"/>
    <xf numFmtId="0" fontId="25" fillId="51" borderId="10" applyNumberFormat="0" applyAlignment="0" applyProtection="0"/>
    <xf numFmtId="0" fontId="12" fillId="6" borderId="4" applyNumberFormat="0" applyAlignment="0" applyProtection="0"/>
    <xf numFmtId="0" fontId="25" fillId="51" borderId="10" applyNumberFormat="0" applyAlignment="0" applyProtection="0"/>
    <xf numFmtId="0" fontId="25" fillId="51" borderId="10" applyNumberFormat="0" applyAlignment="0" applyProtection="0"/>
    <xf numFmtId="0" fontId="25" fillId="51" borderId="10" applyNumberFormat="0" applyAlignment="0" applyProtection="0"/>
    <xf numFmtId="0" fontId="25" fillId="51" borderId="10" applyNumberFormat="0" applyAlignment="0" applyProtection="0"/>
    <xf numFmtId="0" fontId="25" fillId="51" borderId="10" applyNumberFormat="0" applyAlignment="0" applyProtection="0"/>
    <xf numFmtId="0" fontId="25" fillId="51" borderId="10" applyNumberFormat="0" applyAlignment="0" applyProtection="0"/>
    <xf numFmtId="0" fontId="25" fillId="51" borderId="10" applyNumberFormat="0" applyAlignment="0" applyProtection="0"/>
    <xf numFmtId="0" fontId="25" fillId="51" borderId="10" applyNumberFormat="0" applyAlignment="0" applyProtection="0"/>
    <xf numFmtId="0" fontId="14" fillId="7" borderId="7" applyNumberFormat="0" applyAlignment="0" applyProtection="0"/>
    <xf numFmtId="0" fontId="43" fillId="7" borderId="7" applyNumberFormat="0" applyAlignment="0" applyProtection="0"/>
    <xf numFmtId="0" fontId="43" fillId="7" borderId="7"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14" fillId="7" borderId="7"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14" fillId="7" borderId="7" applyNumberFormat="0" applyAlignment="0" applyProtection="0"/>
    <xf numFmtId="0" fontId="14" fillId="7" borderId="7" applyNumberFormat="0" applyAlignment="0" applyProtection="0"/>
    <xf numFmtId="0" fontId="26" fillId="52" borderId="11" applyNumberFormat="0" applyAlignment="0" applyProtection="0"/>
    <xf numFmtId="43" fontId="2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1" fillId="0" borderId="0" applyFont="0" applyFill="0" applyBorder="0" applyAlignment="0" applyProtection="0"/>
    <xf numFmtId="43" fontId="2" fillId="0" borderId="0" applyFont="0" applyFill="0" applyBorder="0" applyAlignment="0" applyProtection="0"/>
    <xf numFmtId="43" fontId="2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4"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0" fontId="16"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6"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27" fillId="0" borderId="0" applyNumberFormat="0" applyFill="0" applyBorder="0" applyAlignment="0" applyProtection="0"/>
    <xf numFmtId="0" fontId="7"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7" fillId="2"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28" fillId="35" borderId="0" applyNumberFormat="0" applyBorder="0" applyAlignment="0" applyProtection="0"/>
    <xf numFmtId="0" fontId="4" fillId="0" borderId="1" applyNumberFormat="0" applyFill="0" applyAlignment="0" applyProtection="0"/>
    <xf numFmtId="0" fontId="46" fillId="0" borderId="1" applyNumberFormat="0" applyFill="0" applyAlignment="0" applyProtection="0"/>
    <xf numFmtId="0" fontId="46" fillId="0" borderId="1" applyNumberFormat="0" applyFill="0" applyAlignment="0" applyProtection="0"/>
    <xf numFmtId="0" fontId="29" fillId="0" borderId="12" applyNumberFormat="0" applyFill="0" applyAlignment="0" applyProtection="0"/>
    <xf numFmtId="0" fontId="29" fillId="0" borderId="12" applyNumberFormat="0" applyFill="0" applyAlignment="0" applyProtection="0"/>
    <xf numFmtId="0" fontId="29" fillId="0" borderId="12" applyNumberFormat="0" applyFill="0" applyAlignment="0" applyProtection="0"/>
    <xf numFmtId="0" fontId="29" fillId="0" borderId="12" applyNumberFormat="0" applyFill="0" applyAlignment="0" applyProtection="0"/>
    <xf numFmtId="0" fontId="4" fillId="0" borderId="1" applyNumberFormat="0" applyFill="0" applyAlignment="0" applyProtection="0"/>
    <xf numFmtId="0" fontId="29" fillId="0" borderId="12" applyNumberFormat="0" applyFill="0" applyAlignment="0" applyProtection="0"/>
    <xf numFmtId="0" fontId="29" fillId="0" borderId="12" applyNumberFormat="0" applyFill="0" applyAlignment="0" applyProtection="0"/>
    <xf numFmtId="0" fontId="29" fillId="0" borderId="12"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29" fillId="0" borderId="12" applyNumberFormat="0" applyFill="0" applyAlignment="0" applyProtection="0"/>
    <xf numFmtId="0" fontId="5" fillId="0" borderId="2" applyNumberFormat="0" applyFill="0" applyAlignment="0" applyProtection="0"/>
    <xf numFmtId="0" fontId="47" fillId="0" borderId="2" applyNumberFormat="0" applyFill="0" applyAlignment="0" applyProtection="0"/>
    <xf numFmtId="0" fontId="47" fillId="0" borderId="2" applyNumberFormat="0" applyFill="0" applyAlignment="0" applyProtection="0"/>
    <xf numFmtId="0" fontId="30" fillId="0" borderId="13" applyNumberFormat="0" applyFill="0" applyAlignment="0" applyProtection="0"/>
    <xf numFmtId="0" fontId="30" fillId="0" borderId="13" applyNumberFormat="0" applyFill="0" applyAlignment="0" applyProtection="0"/>
    <xf numFmtId="0" fontId="30" fillId="0" borderId="13" applyNumberFormat="0" applyFill="0" applyAlignment="0" applyProtection="0"/>
    <xf numFmtId="0" fontId="30" fillId="0" borderId="13" applyNumberFormat="0" applyFill="0" applyAlignment="0" applyProtection="0"/>
    <xf numFmtId="0" fontId="5" fillId="0" borderId="2" applyNumberFormat="0" applyFill="0" applyAlignment="0" applyProtection="0"/>
    <xf numFmtId="0" fontId="30" fillId="0" borderId="13" applyNumberFormat="0" applyFill="0" applyAlignment="0" applyProtection="0"/>
    <xf numFmtId="0" fontId="30" fillId="0" borderId="13" applyNumberFormat="0" applyFill="0" applyAlignment="0" applyProtection="0"/>
    <xf numFmtId="0" fontId="30" fillId="0" borderId="13"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30" fillId="0" borderId="13" applyNumberFormat="0" applyFill="0" applyAlignment="0" applyProtection="0"/>
    <xf numFmtId="0" fontId="6"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6" fillId="0" borderId="3"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6" fillId="0" borderId="3"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31" fillId="0" borderId="14" applyNumberFormat="0" applyFill="0" applyAlignment="0" applyProtection="0"/>
    <xf numFmtId="0" fontId="6"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6"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1" fillId="0" borderId="0" applyNumberFormat="0" applyFill="0" applyBorder="0" applyAlignment="0" applyProtection="0"/>
    <xf numFmtId="0" fontId="39" fillId="0" borderId="0" applyNumberFormat="0" applyFill="0" applyBorder="0" applyAlignment="0" applyProtection="0">
      <alignment vertical="top"/>
      <protection locked="0"/>
    </xf>
    <xf numFmtId="0" fontId="10" fillId="5" borderId="4" applyNumberFormat="0" applyAlignment="0" applyProtection="0"/>
    <xf numFmtId="0" fontId="49" fillId="5" borderId="4" applyNumberFormat="0" applyAlignment="0" applyProtection="0"/>
    <xf numFmtId="0" fontId="49" fillId="5" borderId="4" applyNumberFormat="0" applyAlignment="0" applyProtection="0"/>
    <xf numFmtId="0" fontId="32" fillId="38" borderId="10" applyNumberFormat="0" applyAlignment="0" applyProtection="0"/>
    <xf numFmtId="0" fontId="32" fillId="38" borderId="10" applyNumberFormat="0" applyAlignment="0" applyProtection="0"/>
    <xf numFmtId="0" fontId="32" fillId="38" borderId="10" applyNumberFormat="0" applyAlignment="0" applyProtection="0"/>
    <xf numFmtId="0" fontId="32" fillId="38" borderId="10" applyNumberFormat="0" applyAlignment="0" applyProtection="0"/>
    <xf numFmtId="0" fontId="32" fillId="38" borderId="10" applyNumberFormat="0" applyAlignment="0" applyProtection="0"/>
    <xf numFmtId="0" fontId="32" fillId="38" borderId="10" applyNumberFormat="0" applyAlignment="0" applyProtection="0"/>
    <xf numFmtId="0" fontId="32" fillId="38" borderId="10" applyNumberFormat="0" applyAlignment="0" applyProtection="0"/>
    <xf numFmtId="0" fontId="32" fillId="38" borderId="10" applyNumberFormat="0" applyAlignment="0" applyProtection="0"/>
    <xf numFmtId="0" fontId="32" fillId="38" borderId="10" applyNumberFormat="0" applyAlignment="0" applyProtection="0"/>
    <xf numFmtId="0" fontId="32" fillId="38" borderId="10" applyNumberFormat="0" applyAlignment="0" applyProtection="0"/>
    <xf numFmtId="0" fontId="32" fillId="38" borderId="10" applyNumberFormat="0" applyAlignment="0" applyProtection="0"/>
    <xf numFmtId="0" fontId="32" fillId="38" borderId="10" applyNumberFormat="0" applyAlignment="0" applyProtection="0"/>
    <xf numFmtId="0" fontId="32" fillId="38" borderId="10" applyNumberFormat="0" applyAlignment="0" applyProtection="0"/>
    <xf numFmtId="0" fontId="32" fillId="38" borderId="10" applyNumberFormat="0" applyAlignment="0" applyProtection="0"/>
    <xf numFmtId="0" fontId="32" fillId="38" borderId="10" applyNumberFormat="0" applyAlignment="0" applyProtection="0"/>
    <xf numFmtId="0" fontId="32" fillId="38" borderId="10" applyNumberFormat="0" applyAlignment="0" applyProtection="0"/>
    <xf numFmtId="0" fontId="32" fillId="38" borderId="10" applyNumberFormat="0" applyAlignment="0" applyProtection="0"/>
    <xf numFmtId="0" fontId="32" fillId="38" borderId="10" applyNumberFormat="0" applyAlignment="0" applyProtection="0"/>
    <xf numFmtId="0" fontId="32" fillId="38" borderId="10" applyNumberFormat="0" applyAlignment="0" applyProtection="0"/>
    <xf numFmtId="0" fontId="32" fillId="38" borderId="10" applyNumberFormat="0" applyAlignment="0" applyProtection="0"/>
    <xf numFmtId="0" fontId="32" fillId="38" borderId="10" applyNumberFormat="0" applyAlignment="0" applyProtection="0"/>
    <xf numFmtId="0" fontId="32" fillId="38" borderId="10" applyNumberFormat="0" applyAlignment="0" applyProtection="0"/>
    <xf numFmtId="0" fontId="32" fillId="38" borderId="10" applyNumberFormat="0" applyAlignment="0" applyProtection="0"/>
    <xf numFmtId="0" fontId="10" fillId="5" borderId="4" applyNumberFormat="0" applyAlignment="0" applyProtection="0"/>
    <xf numFmtId="0" fontId="32" fillId="38" borderId="10" applyNumberFormat="0" applyAlignment="0" applyProtection="0"/>
    <xf numFmtId="0" fontId="32" fillId="38" borderId="10" applyNumberFormat="0" applyAlignment="0" applyProtection="0"/>
    <xf numFmtId="0" fontId="32" fillId="38" borderId="10" applyNumberFormat="0" applyAlignment="0" applyProtection="0"/>
    <xf numFmtId="0" fontId="32" fillId="38" borderId="10" applyNumberFormat="0" applyAlignment="0" applyProtection="0"/>
    <xf numFmtId="0" fontId="32" fillId="38" borderId="10" applyNumberFormat="0" applyAlignment="0" applyProtection="0"/>
    <xf numFmtId="0" fontId="32" fillId="38" borderId="10" applyNumberFormat="0" applyAlignment="0" applyProtection="0"/>
    <xf numFmtId="0" fontId="32" fillId="38" borderId="10" applyNumberFormat="0" applyAlignment="0" applyProtection="0"/>
    <xf numFmtId="0" fontId="32" fillId="38" borderId="10" applyNumberFormat="0" applyAlignment="0" applyProtection="0"/>
    <xf numFmtId="0" fontId="32" fillId="38" borderId="10" applyNumberFormat="0" applyAlignment="0" applyProtection="0"/>
    <xf numFmtId="0" fontId="32" fillId="38" borderId="10" applyNumberFormat="0" applyAlignment="0" applyProtection="0"/>
    <xf numFmtId="0" fontId="32" fillId="38" borderId="10" applyNumberFormat="0" applyAlignment="0" applyProtection="0"/>
    <xf numFmtId="0" fontId="32" fillId="38" borderId="10" applyNumberFormat="0" applyAlignment="0" applyProtection="0"/>
    <xf numFmtId="0" fontId="32" fillId="38" borderId="10" applyNumberFormat="0" applyAlignment="0" applyProtection="0"/>
    <xf numFmtId="0" fontId="32" fillId="38" borderId="10" applyNumberFormat="0" applyAlignment="0" applyProtection="0"/>
    <xf numFmtId="0" fontId="32" fillId="38" borderId="10" applyNumberFormat="0" applyAlignment="0" applyProtection="0"/>
    <xf numFmtId="0" fontId="32" fillId="38" borderId="10" applyNumberFormat="0" applyAlignment="0" applyProtection="0"/>
    <xf numFmtId="0" fontId="32" fillId="38" borderId="10" applyNumberFormat="0" applyAlignment="0" applyProtection="0"/>
    <xf numFmtId="0" fontId="32" fillId="38" borderId="10" applyNumberFormat="0" applyAlignment="0" applyProtection="0"/>
    <xf numFmtId="0" fontId="32" fillId="38" borderId="10" applyNumberFormat="0" applyAlignment="0" applyProtection="0"/>
    <xf numFmtId="0" fontId="32" fillId="38" borderId="10" applyNumberFormat="0" applyAlignment="0" applyProtection="0"/>
    <xf numFmtId="0" fontId="32" fillId="38" borderId="10" applyNumberFormat="0" applyAlignment="0" applyProtection="0"/>
    <xf numFmtId="0" fontId="32" fillId="38" borderId="10" applyNumberFormat="0" applyAlignment="0" applyProtection="0"/>
    <xf numFmtId="0" fontId="32" fillId="38" borderId="10" applyNumberFormat="0" applyAlignment="0" applyProtection="0"/>
    <xf numFmtId="0" fontId="32" fillId="38" borderId="10" applyNumberFormat="0" applyAlignment="0" applyProtection="0"/>
    <xf numFmtId="0" fontId="32" fillId="38" borderId="10" applyNumberFormat="0" applyAlignment="0" applyProtection="0"/>
    <xf numFmtId="0" fontId="32" fillId="38" borderId="10" applyNumberFormat="0" applyAlignment="0" applyProtection="0"/>
    <xf numFmtId="0" fontId="32" fillId="38" borderId="10" applyNumberFormat="0" applyAlignment="0" applyProtection="0"/>
    <xf numFmtId="0" fontId="32" fillId="38" borderId="10" applyNumberFormat="0" applyAlignment="0" applyProtection="0"/>
    <xf numFmtId="0" fontId="32" fillId="38" borderId="10" applyNumberFormat="0" applyAlignment="0" applyProtection="0"/>
    <xf numFmtId="0" fontId="32" fillId="38" borderId="10" applyNumberFormat="0" applyAlignment="0" applyProtection="0"/>
    <xf numFmtId="0" fontId="32" fillId="38" borderId="10" applyNumberFormat="0" applyAlignment="0" applyProtection="0"/>
    <xf numFmtId="0" fontId="32" fillId="38" borderId="10" applyNumberFormat="0" applyAlignment="0" applyProtection="0"/>
    <xf numFmtId="0" fontId="32" fillId="38" borderId="10" applyNumberFormat="0" applyAlignment="0" applyProtection="0"/>
    <xf numFmtId="0" fontId="32" fillId="38" borderId="10" applyNumberFormat="0" applyAlignment="0" applyProtection="0"/>
    <xf numFmtId="0" fontId="32" fillId="38" borderId="10" applyNumberFormat="0" applyAlignment="0" applyProtection="0"/>
    <xf numFmtId="0" fontId="32" fillId="38" borderId="10" applyNumberFormat="0" applyAlignment="0" applyProtection="0"/>
    <xf numFmtId="0" fontId="32" fillId="38" borderId="10" applyNumberFormat="0" applyAlignment="0" applyProtection="0"/>
    <xf numFmtId="0" fontId="32" fillId="38" borderId="10" applyNumberFormat="0" applyAlignment="0" applyProtection="0"/>
    <xf numFmtId="0" fontId="32" fillId="38" borderId="10" applyNumberFormat="0" applyAlignment="0" applyProtection="0"/>
    <xf numFmtId="0" fontId="32" fillId="38" borderId="10" applyNumberFormat="0" applyAlignment="0" applyProtection="0"/>
    <xf numFmtId="0" fontId="10" fillId="5" borderId="4" applyNumberFormat="0" applyAlignment="0" applyProtection="0"/>
    <xf numFmtId="0" fontId="32" fillId="38" borderId="10" applyNumberFormat="0" applyAlignment="0" applyProtection="0"/>
    <xf numFmtId="0" fontId="32" fillId="38" borderId="10" applyNumberFormat="0" applyAlignment="0" applyProtection="0"/>
    <xf numFmtId="0" fontId="32" fillId="38" borderId="10" applyNumberFormat="0" applyAlignment="0" applyProtection="0"/>
    <xf numFmtId="0" fontId="32" fillId="38" borderId="10" applyNumberFormat="0" applyAlignment="0" applyProtection="0"/>
    <xf numFmtId="0" fontId="32" fillId="38" borderId="10" applyNumberFormat="0" applyAlignment="0" applyProtection="0"/>
    <xf numFmtId="0" fontId="32" fillId="38" borderId="10" applyNumberFormat="0" applyAlignment="0" applyProtection="0"/>
    <xf numFmtId="0" fontId="32" fillId="38" borderId="10" applyNumberFormat="0" applyAlignment="0" applyProtection="0"/>
    <xf numFmtId="0" fontId="32" fillId="38" borderId="10" applyNumberFormat="0" applyAlignment="0" applyProtection="0"/>
    <xf numFmtId="0" fontId="32" fillId="38" borderId="10" applyNumberFormat="0" applyAlignment="0" applyProtection="0"/>
    <xf numFmtId="0" fontId="10" fillId="5" borderId="4" applyNumberFormat="0" applyAlignment="0" applyProtection="0"/>
    <xf numFmtId="0" fontId="32" fillId="38" borderId="10" applyNumberFormat="0" applyAlignment="0" applyProtection="0"/>
    <xf numFmtId="0" fontId="32" fillId="38" borderId="10" applyNumberFormat="0" applyAlignment="0" applyProtection="0"/>
    <xf numFmtId="0" fontId="32" fillId="38" borderId="10" applyNumberFormat="0" applyAlignment="0" applyProtection="0"/>
    <xf numFmtId="0" fontId="32" fillId="38" borderId="10" applyNumberFormat="0" applyAlignment="0" applyProtection="0"/>
    <xf numFmtId="0" fontId="32" fillId="38" borderId="10" applyNumberFormat="0" applyAlignment="0" applyProtection="0"/>
    <xf numFmtId="0" fontId="32" fillId="38" borderId="10" applyNumberFormat="0" applyAlignment="0" applyProtection="0"/>
    <xf numFmtId="0" fontId="32" fillId="38" borderId="10" applyNumberFormat="0" applyAlignment="0" applyProtection="0"/>
    <xf numFmtId="0" fontId="32" fillId="38" borderId="10" applyNumberFormat="0" applyAlignment="0" applyProtection="0"/>
    <xf numFmtId="0" fontId="13" fillId="0" borderId="6" applyNumberFormat="0" applyFill="0" applyAlignment="0" applyProtection="0"/>
    <xf numFmtId="0" fontId="50" fillId="0" borderId="6" applyNumberFormat="0" applyFill="0" applyAlignment="0" applyProtection="0"/>
    <xf numFmtId="0" fontId="50" fillId="0" borderId="6" applyNumberFormat="0" applyFill="0" applyAlignment="0" applyProtection="0"/>
    <xf numFmtId="0" fontId="33" fillId="0" borderId="15" applyNumberFormat="0" applyFill="0" applyAlignment="0" applyProtection="0"/>
    <xf numFmtId="0" fontId="33" fillId="0" borderId="15" applyNumberFormat="0" applyFill="0" applyAlignment="0" applyProtection="0"/>
    <xf numFmtId="0" fontId="33" fillId="0" borderId="15" applyNumberFormat="0" applyFill="0" applyAlignment="0" applyProtection="0"/>
    <xf numFmtId="0" fontId="33" fillId="0" borderId="15" applyNumberFormat="0" applyFill="0" applyAlignment="0" applyProtection="0"/>
    <xf numFmtId="0" fontId="13" fillId="0" borderId="6" applyNumberFormat="0" applyFill="0" applyAlignment="0" applyProtection="0"/>
    <xf numFmtId="0" fontId="33" fillId="0" borderId="15" applyNumberFormat="0" applyFill="0" applyAlignment="0" applyProtection="0"/>
    <xf numFmtId="0" fontId="33" fillId="0" borderId="15" applyNumberFormat="0" applyFill="0" applyAlignment="0" applyProtection="0"/>
    <xf numFmtId="0" fontId="33" fillId="0" borderId="15"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33" fillId="0" borderId="15" applyNumberFormat="0" applyFill="0" applyAlignment="0" applyProtection="0"/>
    <xf numFmtId="0" fontId="9"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9" fillId="4"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34" fillId="53" borderId="0" applyNumberFormat="0" applyBorder="0" applyAlignment="0" applyProtection="0"/>
    <xf numFmtId="0" fontId="52" fillId="0" borderId="0"/>
    <xf numFmtId="0" fontId="52" fillId="0" borderId="0"/>
    <xf numFmtId="0" fontId="22" fillId="0" borderId="0"/>
    <xf numFmtId="0" fontId="22" fillId="0" borderId="0"/>
    <xf numFmtId="0" fontId="19" fillId="0" borderId="0"/>
    <xf numFmtId="0" fontId="19"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20" fillId="0" borderId="0"/>
    <xf numFmtId="0" fontId="21" fillId="0" borderId="0"/>
    <xf numFmtId="0" fontId="21"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2" fillId="0" borderId="0"/>
    <xf numFmtId="0" fontId="21" fillId="0" borderId="0"/>
    <xf numFmtId="0" fontId="21" fillId="0" borderId="0"/>
    <xf numFmtId="0" fontId="19" fillId="0" borderId="0"/>
    <xf numFmtId="0" fontId="19" fillId="0" borderId="0"/>
    <xf numFmtId="0" fontId="19" fillId="0" borderId="0"/>
    <xf numFmtId="0" fontId="21" fillId="0" borderId="0"/>
    <xf numFmtId="0" fontId="2" fillId="0" borderId="0"/>
    <xf numFmtId="0" fontId="21" fillId="0" borderId="0"/>
    <xf numFmtId="0" fontId="20" fillId="0" borderId="0"/>
    <xf numFmtId="0" fontId="2" fillId="0" borderId="0"/>
    <xf numFmtId="0" fontId="20" fillId="0" borderId="0"/>
    <xf numFmtId="0" fontId="21" fillId="0" borderId="0"/>
    <xf numFmtId="0" fontId="19" fillId="0" borderId="0"/>
    <xf numFmtId="0" fontId="19" fillId="0" borderId="0"/>
    <xf numFmtId="0" fontId="21" fillId="0" borderId="0"/>
    <xf numFmtId="0" fontId="19" fillId="0" borderId="0"/>
    <xf numFmtId="0" fontId="19" fillId="0" borderId="0"/>
    <xf numFmtId="0" fontId="21" fillId="0" borderId="0"/>
    <xf numFmtId="0" fontId="2" fillId="0" borderId="0"/>
    <xf numFmtId="0" fontId="2" fillId="0" borderId="0"/>
    <xf numFmtId="0" fontId="2" fillId="0" borderId="0"/>
    <xf numFmtId="0" fontId="2" fillId="0" borderId="0"/>
    <xf numFmtId="0" fontId="21" fillId="0" borderId="0"/>
    <xf numFmtId="0" fontId="21" fillId="0" borderId="0"/>
    <xf numFmtId="0" fontId="2" fillId="0" borderId="0"/>
    <xf numFmtId="0" fontId="21" fillId="0" borderId="0"/>
    <xf numFmtId="0" fontId="21" fillId="0" borderId="0"/>
    <xf numFmtId="0" fontId="2" fillId="0" borderId="0"/>
    <xf numFmtId="0" fontId="2" fillId="0" borderId="0"/>
    <xf numFmtId="0" fontId="2" fillId="0" borderId="0"/>
    <xf numFmtId="0" fontId="21" fillId="0" borderId="0"/>
    <xf numFmtId="0" fontId="21" fillId="0" borderId="0"/>
    <xf numFmtId="0" fontId="2" fillId="0" borderId="0"/>
    <xf numFmtId="0" fontId="21" fillId="0" borderId="0"/>
    <xf numFmtId="0" fontId="21" fillId="0" borderId="0"/>
    <xf numFmtId="0" fontId="2" fillId="0" borderId="0"/>
    <xf numFmtId="0" fontId="2" fillId="0" borderId="0"/>
    <xf numFmtId="0" fontId="21" fillId="0" borderId="0"/>
    <xf numFmtId="0" fontId="21" fillId="0" borderId="0"/>
    <xf numFmtId="0" fontId="2" fillId="0" borderId="0"/>
    <xf numFmtId="0" fontId="21" fillId="0" borderId="0"/>
    <xf numFmtId="0" fontId="21"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1" fillId="0" borderId="0"/>
    <xf numFmtId="0" fontId="21" fillId="0" borderId="0"/>
    <xf numFmtId="0" fontId="2" fillId="0" borderId="0"/>
    <xf numFmtId="0" fontId="21" fillId="0" borderId="0"/>
    <xf numFmtId="0" fontId="21" fillId="0" borderId="0"/>
    <xf numFmtId="0" fontId="2" fillId="0" borderId="0"/>
    <xf numFmtId="0" fontId="2" fillId="0" borderId="0"/>
    <xf numFmtId="0" fontId="2" fillId="0" borderId="0"/>
    <xf numFmtId="0" fontId="21" fillId="0" borderId="0"/>
    <xf numFmtId="0" fontId="21" fillId="0" borderId="0"/>
    <xf numFmtId="0" fontId="2" fillId="0" borderId="0"/>
    <xf numFmtId="0" fontId="21" fillId="0" borderId="0"/>
    <xf numFmtId="0" fontId="21" fillId="0" borderId="0"/>
    <xf numFmtId="0" fontId="2" fillId="0" borderId="0"/>
    <xf numFmtId="0" fontId="2" fillId="0" borderId="0"/>
    <xf numFmtId="0" fontId="21" fillId="0" borderId="0"/>
    <xf numFmtId="0" fontId="21" fillId="0" borderId="0"/>
    <xf numFmtId="0" fontId="2" fillId="0" borderId="0"/>
    <xf numFmtId="0" fontId="21" fillId="0" borderId="0"/>
    <xf numFmtId="0" fontId="21" fillId="0" borderId="0"/>
    <xf numFmtId="0" fontId="2" fillId="0" borderId="0"/>
    <xf numFmtId="0" fontId="2" fillId="0" borderId="0"/>
    <xf numFmtId="0" fontId="2" fillId="0" borderId="0"/>
    <xf numFmtId="0" fontId="2" fillId="0" borderId="0"/>
    <xf numFmtId="0" fontId="21" fillId="0" borderId="0"/>
    <xf numFmtId="0" fontId="21" fillId="0" borderId="0"/>
    <xf numFmtId="0" fontId="2" fillId="0" borderId="0"/>
    <xf numFmtId="0" fontId="21" fillId="0" borderId="0"/>
    <xf numFmtId="0" fontId="21" fillId="0" borderId="0"/>
    <xf numFmtId="0" fontId="2" fillId="0" borderId="0"/>
    <xf numFmtId="0" fontId="2" fillId="0" borderId="0"/>
    <xf numFmtId="0" fontId="2" fillId="0" borderId="0"/>
    <xf numFmtId="0" fontId="21" fillId="0" borderId="0"/>
    <xf numFmtId="0" fontId="21" fillId="0" borderId="0"/>
    <xf numFmtId="0" fontId="2" fillId="0" borderId="0"/>
    <xf numFmtId="0" fontId="21" fillId="0" borderId="0"/>
    <xf numFmtId="0" fontId="21" fillId="0" borderId="0"/>
    <xf numFmtId="0" fontId="2" fillId="0" borderId="0"/>
    <xf numFmtId="0" fontId="2" fillId="0" borderId="0"/>
    <xf numFmtId="0" fontId="21" fillId="0" borderId="0"/>
    <xf numFmtId="0" fontId="21" fillId="0" borderId="0"/>
    <xf numFmtId="0" fontId="2" fillId="0" borderId="0"/>
    <xf numFmtId="0" fontId="21" fillId="0" borderId="0"/>
    <xf numFmtId="0" fontId="21" fillId="0" borderId="0"/>
    <xf numFmtId="0" fontId="21" fillId="8" borderId="8" applyNumberFormat="0" applyFont="0" applyAlignment="0" applyProtection="0"/>
    <xf numFmtId="0" fontId="21" fillId="54" borderId="16"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8" borderId="8"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8" borderId="8"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0" fillId="8" borderId="8"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8" borderId="8" applyNumberFormat="0" applyFont="0" applyAlignment="0" applyProtection="0"/>
    <xf numFmtId="0" fontId="2" fillId="8" borderId="8"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8" borderId="8"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8" borderId="8"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8" borderId="8"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19" fillId="54" borderId="16" applyNumberFormat="0" applyFont="0" applyAlignment="0" applyProtection="0"/>
    <xf numFmtId="0" fontId="19" fillId="54" borderId="16" applyNumberFormat="0" applyFont="0" applyAlignment="0" applyProtection="0"/>
    <xf numFmtId="0" fontId="19" fillId="54" borderId="16" applyNumberFormat="0" applyFont="0" applyAlignment="0" applyProtection="0"/>
    <xf numFmtId="0" fontId="19" fillId="54" borderId="16" applyNumberFormat="0" applyFont="0" applyAlignment="0" applyProtection="0"/>
    <xf numFmtId="0" fontId="19" fillId="54" borderId="16" applyNumberFormat="0" applyFont="0" applyAlignment="0" applyProtection="0"/>
    <xf numFmtId="0" fontId="19" fillId="54" borderId="16" applyNumberFormat="0" applyFont="0" applyAlignment="0" applyProtection="0"/>
    <xf numFmtId="0" fontId="19" fillId="54" borderId="16" applyNumberFormat="0" applyFont="0" applyAlignment="0" applyProtection="0"/>
    <xf numFmtId="0" fontId="19" fillId="54" borderId="16" applyNumberFormat="0" applyFont="0" applyAlignment="0" applyProtection="0"/>
    <xf numFmtId="0" fontId="19" fillId="54" borderId="16" applyNumberFormat="0" applyFont="0" applyAlignment="0" applyProtection="0"/>
    <xf numFmtId="0" fontId="19" fillId="54" borderId="16" applyNumberFormat="0" applyFont="0" applyAlignment="0" applyProtection="0"/>
    <xf numFmtId="0" fontId="19" fillId="54" borderId="16" applyNumberFormat="0" applyFont="0" applyAlignment="0" applyProtection="0"/>
    <xf numFmtId="0" fontId="19" fillId="54" borderId="16" applyNumberFormat="0" applyFont="0" applyAlignment="0" applyProtection="0"/>
    <xf numFmtId="0" fontId="19" fillId="54" borderId="16" applyNumberFormat="0" applyFont="0" applyAlignment="0" applyProtection="0"/>
    <xf numFmtId="0" fontId="19" fillId="54" borderId="16" applyNumberFormat="0" applyFont="0" applyAlignment="0" applyProtection="0"/>
    <xf numFmtId="0" fontId="19" fillId="54" borderId="16" applyNumberFormat="0" applyFont="0" applyAlignment="0" applyProtection="0"/>
    <xf numFmtId="0" fontId="19" fillId="54" borderId="16" applyNumberFormat="0" applyFont="0" applyAlignment="0" applyProtection="0"/>
    <xf numFmtId="0" fontId="11" fillId="6" borderId="5" applyNumberFormat="0" applyAlignment="0" applyProtection="0"/>
    <xf numFmtId="0" fontId="53" fillId="6" borderId="5" applyNumberFormat="0" applyAlignment="0" applyProtection="0"/>
    <xf numFmtId="0" fontId="53" fillId="6" borderId="5" applyNumberFormat="0" applyAlignment="0" applyProtection="0"/>
    <xf numFmtId="0" fontId="35" fillId="51" borderId="17" applyNumberFormat="0" applyAlignment="0" applyProtection="0"/>
    <xf numFmtId="0" fontId="35" fillId="51" borderId="17" applyNumberFormat="0" applyAlignment="0" applyProtection="0"/>
    <xf numFmtId="0" fontId="35" fillId="51" borderId="17" applyNumberFormat="0" applyAlignment="0" applyProtection="0"/>
    <xf numFmtId="0" fontId="35" fillId="51" borderId="17" applyNumberFormat="0" applyAlignment="0" applyProtection="0"/>
    <xf numFmtId="0" fontId="35" fillId="51" borderId="17" applyNumberFormat="0" applyAlignment="0" applyProtection="0"/>
    <xf numFmtId="0" fontId="35" fillId="51" borderId="17" applyNumberFormat="0" applyAlignment="0" applyProtection="0"/>
    <xf numFmtId="0" fontId="35" fillId="51" borderId="17" applyNumberFormat="0" applyAlignment="0" applyProtection="0"/>
    <xf numFmtId="0" fontId="35" fillId="51" borderId="17" applyNumberFormat="0" applyAlignment="0" applyProtection="0"/>
    <xf numFmtId="0" fontId="35" fillId="51" borderId="17" applyNumberFormat="0" applyAlignment="0" applyProtection="0"/>
    <xf numFmtId="0" fontId="35" fillId="51" borderId="17" applyNumberFormat="0" applyAlignment="0" applyProtection="0"/>
    <xf numFmtId="0" fontId="35" fillId="51" borderId="17" applyNumberFormat="0" applyAlignment="0" applyProtection="0"/>
    <xf numFmtId="0" fontId="35" fillId="51" borderId="17" applyNumberFormat="0" applyAlignment="0" applyProtection="0"/>
    <xf numFmtId="0" fontId="35" fillId="51" borderId="17" applyNumberFormat="0" applyAlignment="0" applyProtection="0"/>
    <xf numFmtId="0" fontId="35" fillId="51" borderId="17" applyNumberFormat="0" applyAlignment="0" applyProtection="0"/>
    <xf numFmtId="0" fontId="35" fillId="51" borderId="17" applyNumberFormat="0" applyAlignment="0" applyProtection="0"/>
    <xf numFmtId="0" fontId="35" fillId="51" borderId="17" applyNumberFormat="0" applyAlignment="0" applyProtection="0"/>
    <xf numFmtId="0" fontId="35" fillId="51" borderId="17" applyNumberFormat="0" applyAlignment="0" applyProtection="0"/>
    <xf numFmtId="0" fontId="35" fillId="51" borderId="17" applyNumberFormat="0" applyAlignment="0" applyProtection="0"/>
    <xf numFmtId="0" fontId="35" fillId="51" borderId="17" applyNumberFormat="0" applyAlignment="0" applyProtection="0"/>
    <xf numFmtId="0" fontId="35" fillId="51" borderId="17" applyNumberFormat="0" applyAlignment="0" applyProtection="0"/>
    <xf numFmtId="0" fontId="35" fillId="51" borderId="17" applyNumberFormat="0" applyAlignment="0" applyProtection="0"/>
    <xf numFmtId="0" fontId="35" fillId="51" borderId="17" applyNumberFormat="0" applyAlignment="0" applyProtection="0"/>
    <xf numFmtId="0" fontId="35" fillId="51" borderId="17" applyNumberFormat="0" applyAlignment="0" applyProtection="0"/>
    <xf numFmtId="0" fontId="11" fillId="6" borderId="5" applyNumberFormat="0" applyAlignment="0" applyProtection="0"/>
    <xf numFmtId="0" fontId="35" fillId="51" borderId="17" applyNumberFormat="0" applyAlignment="0" applyProtection="0"/>
    <xf numFmtId="0" fontId="35" fillId="51" borderId="17" applyNumberFormat="0" applyAlignment="0" applyProtection="0"/>
    <xf numFmtId="0" fontId="35" fillId="51" borderId="17" applyNumberFormat="0" applyAlignment="0" applyProtection="0"/>
    <xf numFmtId="0" fontId="35" fillId="51" borderId="17" applyNumberFormat="0" applyAlignment="0" applyProtection="0"/>
    <xf numFmtId="0" fontId="35" fillId="51" borderId="17" applyNumberFormat="0" applyAlignment="0" applyProtection="0"/>
    <xf numFmtId="0" fontId="35" fillId="51" borderId="17" applyNumberFormat="0" applyAlignment="0" applyProtection="0"/>
    <xf numFmtId="0" fontId="35" fillId="51" borderId="17" applyNumberFormat="0" applyAlignment="0" applyProtection="0"/>
    <xf numFmtId="0" fontId="35" fillId="51" borderId="17" applyNumberFormat="0" applyAlignment="0" applyProtection="0"/>
    <xf numFmtId="0" fontId="35" fillId="51" borderId="17" applyNumberFormat="0" applyAlignment="0" applyProtection="0"/>
    <xf numFmtId="0" fontId="35" fillId="51" borderId="17" applyNumberFormat="0" applyAlignment="0" applyProtection="0"/>
    <xf numFmtId="0" fontId="35" fillId="51" borderId="17" applyNumberFormat="0" applyAlignment="0" applyProtection="0"/>
    <xf numFmtId="0" fontId="35" fillId="51" borderId="17" applyNumberFormat="0" applyAlignment="0" applyProtection="0"/>
    <xf numFmtId="0" fontId="35" fillId="51" borderId="17" applyNumberFormat="0" applyAlignment="0" applyProtection="0"/>
    <xf numFmtId="0" fontId="35" fillId="51" borderId="17" applyNumberFormat="0" applyAlignment="0" applyProtection="0"/>
    <xf numFmtId="0" fontId="35" fillId="51" borderId="17" applyNumberFormat="0" applyAlignment="0" applyProtection="0"/>
    <xf numFmtId="0" fontId="35" fillId="51" borderId="17" applyNumberFormat="0" applyAlignment="0" applyProtection="0"/>
    <xf numFmtId="0" fontId="35" fillId="51" borderId="17" applyNumberFormat="0" applyAlignment="0" applyProtection="0"/>
    <xf numFmtId="0" fontId="35" fillId="51" borderId="17" applyNumberFormat="0" applyAlignment="0" applyProtection="0"/>
    <xf numFmtId="0" fontId="35" fillId="51" borderId="17" applyNumberFormat="0" applyAlignment="0" applyProtection="0"/>
    <xf numFmtId="0" fontId="35" fillId="51" borderId="17" applyNumberFormat="0" applyAlignment="0" applyProtection="0"/>
    <xf numFmtId="0" fontId="35" fillId="51" borderId="17" applyNumberFormat="0" applyAlignment="0" applyProtection="0"/>
    <xf numFmtId="0" fontId="35" fillId="51" borderId="17" applyNumberFormat="0" applyAlignment="0" applyProtection="0"/>
    <xf numFmtId="0" fontId="35" fillId="51" borderId="17" applyNumberFormat="0" applyAlignment="0" applyProtection="0"/>
    <xf numFmtId="0" fontId="35" fillId="51" borderId="17" applyNumberFormat="0" applyAlignment="0" applyProtection="0"/>
    <xf numFmtId="0" fontId="35" fillId="51" borderId="17" applyNumberFormat="0" applyAlignment="0" applyProtection="0"/>
    <xf numFmtId="0" fontId="35" fillId="51" borderId="17" applyNumberFormat="0" applyAlignment="0" applyProtection="0"/>
    <xf numFmtId="0" fontId="35" fillId="51" borderId="17" applyNumberFormat="0" applyAlignment="0" applyProtection="0"/>
    <xf numFmtId="0" fontId="35" fillId="51" borderId="17" applyNumberFormat="0" applyAlignment="0" applyProtection="0"/>
    <xf numFmtId="0" fontId="35" fillId="51" borderId="17" applyNumberFormat="0" applyAlignment="0" applyProtection="0"/>
    <xf numFmtId="0" fontId="35" fillId="51" borderId="17" applyNumberFormat="0" applyAlignment="0" applyProtection="0"/>
    <xf numFmtId="0" fontId="35" fillId="51" borderId="17" applyNumberFormat="0" applyAlignment="0" applyProtection="0"/>
    <xf numFmtId="0" fontId="35" fillId="51" borderId="17" applyNumberFormat="0" applyAlignment="0" applyProtection="0"/>
    <xf numFmtId="0" fontId="35" fillId="51" borderId="17" applyNumberFormat="0" applyAlignment="0" applyProtection="0"/>
    <xf numFmtId="0" fontId="35" fillId="51" borderId="17" applyNumberFormat="0" applyAlignment="0" applyProtection="0"/>
    <xf numFmtId="0" fontId="11" fillId="6" borderId="5" applyNumberFormat="0" applyAlignment="0" applyProtection="0"/>
    <xf numFmtId="0" fontId="35" fillId="51" borderId="17" applyNumberFormat="0" applyAlignment="0" applyProtection="0"/>
    <xf numFmtId="0" fontId="35" fillId="51" borderId="17" applyNumberFormat="0" applyAlignment="0" applyProtection="0"/>
    <xf numFmtId="0" fontId="35" fillId="51" borderId="17" applyNumberFormat="0" applyAlignment="0" applyProtection="0"/>
    <xf numFmtId="0" fontId="35" fillId="51" borderId="17" applyNumberFormat="0" applyAlignment="0" applyProtection="0"/>
    <xf numFmtId="0" fontId="35" fillId="51" borderId="17" applyNumberFormat="0" applyAlignment="0" applyProtection="0"/>
    <xf numFmtId="0" fontId="35" fillId="51" borderId="17" applyNumberFormat="0" applyAlignment="0" applyProtection="0"/>
    <xf numFmtId="0" fontId="35" fillId="51" borderId="17" applyNumberFormat="0" applyAlignment="0" applyProtection="0"/>
    <xf numFmtId="0" fontId="35" fillId="51" borderId="17" applyNumberFormat="0" applyAlignment="0" applyProtection="0"/>
    <xf numFmtId="0" fontId="35" fillId="51" borderId="17" applyNumberFormat="0" applyAlignment="0" applyProtection="0"/>
    <xf numFmtId="0" fontId="11" fillId="6" borderId="5" applyNumberFormat="0" applyAlignment="0" applyProtection="0"/>
    <xf numFmtId="0" fontId="35" fillId="51" borderId="17" applyNumberFormat="0" applyAlignment="0" applyProtection="0"/>
    <xf numFmtId="0" fontId="35" fillId="51" borderId="17" applyNumberFormat="0" applyAlignment="0" applyProtection="0"/>
    <xf numFmtId="0" fontId="35" fillId="51" borderId="17" applyNumberFormat="0" applyAlignment="0" applyProtection="0"/>
    <xf numFmtId="0" fontId="35" fillId="51" borderId="17" applyNumberFormat="0" applyAlignment="0" applyProtection="0"/>
    <xf numFmtId="0" fontId="35" fillId="51" borderId="17" applyNumberFormat="0" applyAlignment="0" applyProtection="0"/>
    <xf numFmtId="0" fontId="35" fillId="51" borderId="17" applyNumberFormat="0" applyAlignment="0" applyProtection="0"/>
    <xf numFmtId="0" fontId="35" fillId="51" borderId="17" applyNumberFormat="0" applyAlignment="0" applyProtection="0"/>
    <xf numFmtId="0" fontId="35" fillId="51" borderId="17" applyNumberFormat="0" applyAlignment="0" applyProtection="0"/>
    <xf numFmtId="9" fontId="2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1"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17"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37" fillId="0" borderId="18" applyNumberFormat="0" applyFill="0" applyAlignment="0" applyProtection="0"/>
    <xf numFmtId="0" fontId="37" fillId="0" borderId="18" applyNumberFormat="0" applyFill="0" applyAlignment="0" applyProtection="0"/>
    <xf numFmtId="0" fontId="37" fillId="0" borderId="18" applyNumberFormat="0" applyFill="0" applyAlignment="0" applyProtection="0"/>
    <xf numFmtId="0" fontId="37" fillId="0" borderId="18" applyNumberFormat="0" applyFill="0" applyAlignment="0" applyProtection="0"/>
    <xf numFmtId="0" fontId="37" fillId="0" borderId="18" applyNumberFormat="0" applyFill="0" applyAlignment="0" applyProtection="0"/>
    <xf numFmtId="0" fontId="37" fillId="0" borderId="18" applyNumberFormat="0" applyFill="0" applyAlignment="0" applyProtection="0"/>
    <xf numFmtId="0" fontId="37" fillId="0" borderId="18" applyNumberFormat="0" applyFill="0" applyAlignment="0" applyProtection="0"/>
    <xf numFmtId="0" fontId="37" fillId="0" borderId="18" applyNumberFormat="0" applyFill="0" applyAlignment="0" applyProtection="0"/>
    <xf numFmtId="0" fontId="37" fillId="0" borderId="18" applyNumberFormat="0" applyFill="0" applyAlignment="0" applyProtection="0"/>
    <xf numFmtId="0" fontId="37" fillId="0" borderId="18" applyNumberFormat="0" applyFill="0" applyAlignment="0" applyProtection="0"/>
    <xf numFmtId="0" fontId="37" fillId="0" borderId="18" applyNumberFormat="0" applyFill="0" applyAlignment="0" applyProtection="0"/>
    <xf numFmtId="0" fontId="37" fillId="0" borderId="18" applyNumberFormat="0" applyFill="0" applyAlignment="0" applyProtection="0"/>
    <xf numFmtId="0" fontId="37" fillId="0" borderId="18" applyNumberFormat="0" applyFill="0" applyAlignment="0" applyProtection="0"/>
    <xf numFmtId="0" fontId="37" fillId="0" borderId="18" applyNumberFormat="0" applyFill="0" applyAlignment="0" applyProtection="0"/>
    <xf numFmtId="0" fontId="37" fillId="0" borderId="18" applyNumberFormat="0" applyFill="0" applyAlignment="0" applyProtection="0"/>
    <xf numFmtId="0" fontId="37" fillId="0" borderId="18" applyNumberFormat="0" applyFill="0" applyAlignment="0" applyProtection="0"/>
    <xf numFmtId="0" fontId="37" fillId="0" borderId="18" applyNumberFormat="0" applyFill="0" applyAlignment="0" applyProtection="0"/>
    <xf numFmtId="0" fontId="37" fillId="0" borderId="18" applyNumberFormat="0" applyFill="0" applyAlignment="0" applyProtection="0"/>
    <xf numFmtId="0" fontId="37" fillId="0" borderId="18" applyNumberFormat="0" applyFill="0" applyAlignment="0" applyProtection="0"/>
    <xf numFmtId="0" fontId="37" fillId="0" borderId="18" applyNumberFormat="0" applyFill="0" applyAlignment="0" applyProtection="0"/>
    <xf numFmtId="0" fontId="37" fillId="0" borderId="18" applyNumberFormat="0" applyFill="0" applyAlignment="0" applyProtection="0"/>
    <xf numFmtId="0" fontId="37" fillId="0" borderId="18" applyNumberFormat="0" applyFill="0" applyAlignment="0" applyProtection="0"/>
    <xf numFmtId="0" fontId="37" fillId="0" borderId="18" applyNumberFormat="0" applyFill="0" applyAlignment="0" applyProtection="0"/>
    <xf numFmtId="0" fontId="17" fillId="0" borderId="9" applyNumberFormat="0" applyFill="0" applyAlignment="0" applyProtection="0"/>
    <xf numFmtId="0" fontId="37" fillId="0" borderId="18" applyNumberFormat="0" applyFill="0" applyAlignment="0" applyProtection="0"/>
    <xf numFmtId="0" fontId="37" fillId="0" borderId="18" applyNumberFormat="0" applyFill="0" applyAlignment="0" applyProtection="0"/>
    <xf numFmtId="0" fontId="37" fillId="0" borderId="18" applyNumberFormat="0" applyFill="0" applyAlignment="0" applyProtection="0"/>
    <xf numFmtId="0" fontId="37" fillId="0" borderId="18" applyNumberFormat="0" applyFill="0" applyAlignment="0" applyProtection="0"/>
    <xf numFmtId="0" fontId="37" fillId="0" borderId="18" applyNumberFormat="0" applyFill="0" applyAlignment="0" applyProtection="0"/>
    <xf numFmtId="0" fontId="37" fillId="0" borderId="18" applyNumberFormat="0" applyFill="0" applyAlignment="0" applyProtection="0"/>
    <xf numFmtId="0" fontId="37" fillId="0" borderId="18" applyNumberFormat="0" applyFill="0" applyAlignment="0" applyProtection="0"/>
    <xf numFmtId="0" fontId="37" fillId="0" borderId="18" applyNumberFormat="0" applyFill="0" applyAlignment="0" applyProtection="0"/>
    <xf numFmtId="0" fontId="37" fillId="0" borderId="18" applyNumberFormat="0" applyFill="0" applyAlignment="0" applyProtection="0"/>
    <xf numFmtId="0" fontId="37" fillId="0" borderId="18" applyNumberFormat="0" applyFill="0" applyAlignment="0" applyProtection="0"/>
    <xf numFmtId="0" fontId="37" fillId="0" borderId="18" applyNumberFormat="0" applyFill="0" applyAlignment="0" applyProtection="0"/>
    <xf numFmtId="0" fontId="37" fillId="0" borderId="18" applyNumberFormat="0" applyFill="0" applyAlignment="0" applyProtection="0"/>
    <xf numFmtId="0" fontId="37" fillId="0" borderId="18" applyNumberFormat="0" applyFill="0" applyAlignment="0" applyProtection="0"/>
    <xf numFmtId="0" fontId="37" fillId="0" borderId="18" applyNumberFormat="0" applyFill="0" applyAlignment="0" applyProtection="0"/>
    <xf numFmtId="0" fontId="37" fillId="0" borderId="18" applyNumberFormat="0" applyFill="0" applyAlignment="0" applyProtection="0"/>
    <xf numFmtId="0" fontId="37" fillId="0" borderId="18" applyNumberFormat="0" applyFill="0" applyAlignment="0" applyProtection="0"/>
    <xf numFmtId="0" fontId="37" fillId="0" borderId="18" applyNumberFormat="0" applyFill="0" applyAlignment="0" applyProtection="0"/>
    <xf numFmtId="0" fontId="37" fillId="0" borderId="18" applyNumberFormat="0" applyFill="0" applyAlignment="0" applyProtection="0"/>
    <xf numFmtId="0" fontId="37" fillId="0" borderId="18" applyNumberFormat="0" applyFill="0" applyAlignment="0" applyProtection="0"/>
    <xf numFmtId="0" fontId="37" fillId="0" borderId="18" applyNumberFormat="0" applyFill="0" applyAlignment="0" applyProtection="0"/>
    <xf numFmtId="0" fontId="37" fillId="0" borderId="18" applyNumberFormat="0" applyFill="0" applyAlignment="0" applyProtection="0"/>
    <xf numFmtId="0" fontId="37" fillId="0" borderId="18" applyNumberFormat="0" applyFill="0" applyAlignment="0" applyProtection="0"/>
    <xf numFmtId="0" fontId="37" fillId="0" borderId="18" applyNumberFormat="0" applyFill="0" applyAlignment="0" applyProtection="0"/>
    <xf numFmtId="0" fontId="37" fillId="0" borderId="18" applyNumberFormat="0" applyFill="0" applyAlignment="0" applyProtection="0"/>
    <xf numFmtId="0" fontId="37" fillId="0" borderId="18" applyNumberFormat="0" applyFill="0" applyAlignment="0" applyProtection="0"/>
    <xf numFmtId="0" fontId="37" fillId="0" borderId="18" applyNumberFormat="0" applyFill="0" applyAlignment="0" applyProtection="0"/>
    <xf numFmtId="0" fontId="37" fillId="0" borderId="18" applyNumberFormat="0" applyFill="0" applyAlignment="0" applyProtection="0"/>
    <xf numFmtId="0" fontId="37" fillId="0" borderId="18" applyNumberFormat="0" applyFill="0" applyAlignment="0" applyProtection="0"/>
    <xf numFmtId="0" fontId="37" fillId="0" borderId="18" applyNumberFormat="0" applyFill="0" applyAlignment="0" applyProtection="0"/>
    <xf numFmtId="0" fontId="37" fillId="0" borderId="18" applyNumberFormat="0" applyFill="0" applyAlignment="0" applyProtection="0"/>
    <xf numFmtId="0" fontId="37" fillId="0" borderId="18" applyNumberFormat="0" applyFill="0" applyAlignment="0" applyProtection="0"/>
    <xf numFmtId="0" fontId="37" fillId="0" borderId="18" applyNumberFormat="0" applyFill="0" applyAlignment="0" applyProtection="0"/>
    <xf numFmtId="0" fontId="37" fillId="0" borderId="18" applyNumberFormat="0" applyFill="0" applyAlignment="0" applyProtection="0"/>
    <xf numFmtId="0" fontId="37" fillId="0" borderId="18" applyNumberFormat="0" applyFill="0" applyAlignment="0" applyProtection="0"/>
    <xf numFmtId="0" fontId="17" fillId="0" borderId="9" applyNumberFormat="0" applyFill="0" applyAlignment="0" applyProtection="0"/>
    <xf numFmtId="0" fontId="37" fillId="0" borderId="18" applyNumberFormat="0" applyFill="0" applyAlignment="0" applyProtection="0"/>
    <xf numFmtId="0" fontId="37" fillId="0" borderId="18" applyNumberFormat="0" applyFill="0" applyAlignment="0" applyProtection="0"/>
    <xf numFmtId="0" fontId="37" fillId="0" borderId="18" applyNumberFormat="0" applyFill="0" applyAlignment="0" applyProtection="0"/>
    <xf numFmtId="0" fontId="37" fillId="0" borderId="18" applyNumberFormat="0" applyFill="0" applyAlignment="0" applyProtection="0"/>
    <xf numFmtId="0" fontId="37" fillId="0" borderId="18" applyNumberFormat="0" applyFill="0" applyAlignment="0" applyProtection="0"/>
    <xf numFmtId="0" fontId="37" fillId="0" borderId="18" applyNumberFormat="0" applyFill="0" applyAlignment="0" applyProtection="0"/>
    <xf numFmtId="0" fontId="37" fillId="0" borderId="18" applyNumberFormat="0" applyFill="0" applyAlignment="0" applyProtection="0"/>
    <xf numFmtId="0" fontId="37" fillId="0" borderId="18" applyNumberFormat="0" applyFill="0" applyAlignment="0" applyProtection="0"/>
    <xf numFmtId="0" fontId="37" fillId="0" borderId="18" applyNumberFormat="0" applyFill="0" applyAlignment="0" applyProtection="0"/>
    <xf numFmtId="0" fontId="17" fillId="0" borderId="9" applyNumberFormat="0" applyFill="0" applyAlignment="0" applyProtection="0"/>
    <xf numFmtId="0" fontId="37" fillId="0" borderId="18" applyNumberFormat="0" applyFill="0" applyAlignment="0" applyProtection="0"/>
    <xf numFmtId="0" fontId="37" fillId="0" borderId="18" applyNumberFormat="0" applyFill="0" applyAlignment="0" applyProtection="0"/>
    <xf numFmtId="0" fontId="37" fillId="0" borderId="18" applyNumberFormat="0" applyFill="0" applyAlignment="0" applyProtection="0"/>
    <xf numFmtId="0" fontId="37" fillId="0" borderId="18" applyNumberFormat="0" applyFill="0" applyAlignment="0" applyProtection="0"/>
    <xf numFmtId="0" fontId="37" fillId="0" borderId="18" applyNumberFormat="0" applyFill="0" applyAlignment="0" applyProtection="0"/>
    <xf numFmtId="0" fontId="37" fillId="0" borderId="18" applyNumberFormat="0" applyFill="0" applyAlignment="0" applyProtection="0"/>
    <xf numFmtId="0" fontId="37" fillId="0" borderId="18" applyNumberFormat="0" applyFill="0" applyAlignment="0" applyProtection="0"/>
    <xf numFmtId="0" fontId="37" fillId="0" borderId="18" applyNumberFormat="0" applyFill="0" applyAlignment="0" applyProtection="0"/>
    <xf numFmtId="0" fontId="1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15"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8" fillId="0" borderId="0" applyNumberFormat="0" applyFill="0" applyBorder="0" applyAlignment="0" applyProtection="0"/>
    <xf numFmtId="0" fontId="64" fillId="0" borderId="0" applyNumberFormat="0" applyFill="0" applyBorder="0" applyAlignment="0" applyProtection="0"/>
    <xf numFmtId="0" fontId="2" fillId="0" borderId="0"/>
    <xf numFmtId="0" fontId="1" fillId="0" borderId="0"/>
  </cellStyleXfs>
  <cellXfs count="476">
    <xf numFmtId="0" fontId="0" fillId="0" borderId="0" xfId="0"/>
    <xf numFmtId="0" fontId="0" fillId="0" borderId="0" xfId="0"/>
    <xf numFmtId="0" fontId="57" fillId="55" borderId="0" xfId="0" applyFont="1" applyFill="1"/>
    <xf numFmtId="0" fontId="60" fillId="55" borderId="0" xfId="0" applyFont="1" applyFill="1"/>
    <xf numFmtId="0" fontId="61" fillId="55" borderId="0" xfId="0" applyFont="1" applyFill="1"/>
    <xf numFmtId="0" fontId="59" fillId="55" borderId="0" xfId="0" applyFont="1" applyFill="1" applyAlignment="1">
      <alignment horizontal="right"/>
    </xf>
    <xf numFmtId="3" fontId="59" fillId="55" borderId="0" xfId="0" applyNumberFormat="1" applyFont="1" applyFill="1" applyAlignment="1">
      <alignment horizontal="right"/>
    </xf>
    <xf numFmtId="165" fontId="59" fillId="55" borderId="0" xfId="0" applyNumberFormat="1" applyFont="1" applyFill="1" applyAlignment="1">
      <alignment horizontal="right"/>
    </xf>
    <xf numFmtId="0" fontId="62" fillId="55" borderId="0" xfId="0" applyFont="1" applyFill="1" applyAlignment="1">
      <alignment horizontal="right"/>
    </xf>
    <xf numFmtId="3" fontId="62" fillId="55" borderId="0" xfId="0" applyNumberFormat="1" applyFont="1" applyFill="1" applyAlignment="1">
      <alignment horizontal="right"/>
    </xf>
    <xf numFmtId="165" fontId="62" fillId="55" borderId="0" xfId="0" applyNumberFormat="1" applyFont="1" applyFill="1" applyAlignment="1">
      <alignment horizontal="right"/>
    </xf>
    <xf numFmtId="0" fontId="63" fillId="55" borderId="21" xfId="0" applyFont="1" applyFill="1" applyBorder="1" applyAlignment="1">
      <alignment horizontal="right"/>
    </xf>
    <xf numFmtId="0" fontId="63" fillId="55" borderId="21" xfId="0" applyFont="1" applyFill="1" applyBorder="1" applyAlignment="1">
      <alignment horizontal="right" wrapText="1"/>
    </xf>
    <xf numFmtId="0" fontId="59" fillId="57" borderId="0" xfId="0" applyFont="1" applyFill="1" applyAlignment="1">
      <alignment horizontal="right"/>
    </xf>
    <xf numFmtId="3" fontId="59" fillId="57" borderId="0" xfId="0" applyNumberFormat="1" applyFont="1" applyFill="1" applyAlignment="1">
      <alignment horizontal="right"/>
    </xf>
    <xf numFmtId="165" fontId="59" fillId="57" borderId="0" xfId="0" applyNumberFormat="1" applyFont="1" applyFill="1" applyAlignment="1">
      <alignment horizontal="right"/>
    </xf>
    <xf numFmtId="0" fontId="59" fillId="57" borderId="21" xfId="0" applyFont="1" applyFill="1" applyBorder="1" applyAlignment="1">
      <alignment horizontal="right"/>
    </xf>
    <xf numFmtId="3" fontId="59" fillId="57" borderId="21" xfId="0" applyNumberFormat="1" applyFont="1" applyFill="1" applyBorder="1" applyAlignment="1">
      <alignment horizontal="right"/>
    </xf>
    <xf numFmtId="165" fontId="59" fillId="57" borderId="21" xfId="0" applyNumberFormat="1" applyFont="1" applyFill="1" applyBorder="1" applyAlignment="1">
      <alignment horizontal="right"/>
    </xf>
    <xf numFmtId="168" fontId="62" fillId="55" borderId="0" xfId="0" applyNumberFormat="1" applyFont="1" applyFill="1" applyAlignment="1">
      <alignment horizontal="right"/>
    </xf>
    <xf numFmtId="4" fontId="62" fillId="55" borderId="0" xfId="0" applyNumberFormat="1" applyFont="1" applyFill="1" applyAlignment="1">
      <alignment horizontal="right"/>
    </xf>
    <xf numFmtId="0" fontId="63" fillId="55" borderId="0" xfId="0" applyFont="1" applyFill="1" applyBorder="1" applyAlignment="1">
      <alignment horizontal="right"/>
    </xf>
    <xf numFmtId="0" fontId="63" fillId="55" borderId="0" xfId="0" applyFont="1" applyFill="1" applyBorder="1" applyAlignment="1">
      <alignment horizontal="right" wrapText="1"/>
    </xf>
    <xf numFmtId="0" fontId="61" fillId="55" borderId="0" xfId="0" applyFont="1" applyFill="1" applyAlignment="1">
      <alignment horizontal="right"/>
    </xf>
    <xf numFmtId="0" fontId="66" fillId="55" borderId="0" xfId="0" applyFont="1" applyFill="1" applyAlignment="1">
      <alignment horizontal="right"/>
    </xf>
    <xf numFmtId="0" fontId="67" fillId="0" borderId="0" xfId="0" applyFont="1" applyAlignment="1">
      <alignment vertical="center"/>
    </xf>
    <xf numFmtId="0" fontId="52" fillId="0" borderId="0" xfId="0" applyFont="1" applyAlignment="1">
      <alignment vertical="center" wrapText="1"/>
    </xf>
    <xf numFmtId="0" fontId="52" fillId="0" borderId="0" xfId="0" applyFont="1" applyAlignment="1">
      <alignment vertical="center"/>
    </xf>
    <xf numFmtId="0" fontId="68" fillId="0" borderId="0" xfId="0" applyFont="1" applyFill="1" applyBorder="1" applyAlignment="1">
      <alignment vertical="center"/>
    </xf>
    <xf numFmtId="0" fontId="69" fillId="0" borderId="0" xfId="1929" applyFont="1" applyFill="1" applyBorder="1" applyAlignment="1">
      <alignment horizontal="center" vertical="center"/>
    </xf>
    <xf numFmtId="0" fontId="52" fillId="0" borderId="0" xfId="0" applyFont="1" applyBorder="1" applyAlignment="1">
      <alignment horizontal="left" vertical="top" wrapText="1"/>
    </xf>
    <xf numFmtId="0" fontId="52" fillId="0" borderId="20" xfId="0" applyFont="1" applyBorder="1" applyAlignment="1">
      <alignment vertical="center" wrapText="1"/>
    </xf>
    <xf numFmtId="0" fontId="52" fillId="0" borderId="28" xfId="0" applyFont="1" applyBorder="1" applyAlignment="1">
      <alignment vertical="center"/>
    </xf>
    <xf numFmtId="0" fontId="69" fillId="0" borderId="0" xfId="1929" applyFont="1" applyFill="1" applyBorder="1" applyAlignment="1">
      <alignment horizontal="center"/>
    </xf>
    <xf numFmtId="0" fontId="52" fillId="0" borderId="20" xfId="0" applyFont="1" applyBorder="1" applyAlignment="1">
      <alignment horizontal="right" vertical="top" wrapText="1"/>
    </xf>
    <xf numFmtId="0" fontId="52" fillId="0" borderId="25" xfId="0" applyFont="1" applyBorder="1" applyAlignment="1">
      <alignment horizontal="right" vertical="top" wrapText="1"/>
    </xf>
    <xf numFmtId="0" fontId="59" fillId="0" borderId="0" xfId="0" applyFont="1" applyAlignment="1">
      <alignment vertical="center"/>
    </xf>
    <xf numFmtId="0" fontId="59" fillId="0" borderId="27" xfId="0" applyFont="1" applyBorder="1" applyAlignment="1">
      <alignment vertical="center"/>
    </xf>
    <xf numFmtId="0" fontId="59" fillId="57" borderId="27" xfId="0" applyFont="1" applyFill="1" applyBorder="1" applyAlignment="1">
      <alignment vertical="center"/>
    </xf>
    <xf numFmtId="3" fontId="59" fillId="0" borderId="27" xfId="0" applyNumberFormat="1" applyFont="1" applyBorder="1" applyAlignment="1">
      <alignment vertical="center"/>
    </xf>
    <xf numFmtId="3" fontId="59" fillId="57" borderId="27" xfId="0" applyNumberFormat="1" applyFont="1" applyFill="1" applyBorder="1" applyAlignment="1">
      <alignment vertical="center"/>
    </xf>
    <xf numFmtId="0" fontId="59" fillId="0" borderId="35" xfId="0" applyFont="1" applyBorder="1" applyAlignment="1">
      <alignment vertical="center"/>
    </xf>
    <xf numFmtId="3" fontId="59" fillId="0" borderId="35" xfId="0" applyNumberFormat="1" applyFont="1" applyBorder="1" applyAlignment="1">
      <alignment vertical="center"/>
    </xf>
    <xf numFmtId="0" fontId="61" fillId="55" borderId="0" xfId="0" applyFont="1" applyFill="1" applyAlignment="1">
      <alignment horizontal="right"/>
    </xf>
    <xf numFmtId="0" fontId="57" fillId="55" borderId="0" xfId="0" applyFont="1" applyFill="1" applyBorder="1" applyAlignment="1">
      <alignment horizontal="center"/>
    </xf>
    <xf numFmtId="0" fontId="67" fillId="55" borderId="0" xfId="0" applyFont="1" applyFill="1"/>
    <xf numFmtId="0" fontId="52" fillId="0" borderId="0" xfId="0" applyFont="1" applyFill="1" applyAlignment="1">
      <alignment vertical="center"/>
    </xf>
    <xf numFmtId="0" fontId="59" fillId="55" borderId="20" xfId="0" applyFont="1" applyFill="1" applyBorder="1" applyAlignment="1">
      <alignment horizontal="right"/>
    </xf>
    <xf numFmtId="0" fontId="59" fillId="57" borderId="20" xfId="0" applyFont="1" applyFill="1" applyBorder="1" applyAlignment="1">
      <alignment horizontal="right"/>
    </xf>
    <xf numFmtId="0" fontId="59" fillId="57" borderId="25" xfId="0" applyFont="1" applyFill="1" applyBorder="1" applyAlignment="1">
      <alignment horizontal="right"/>
    </xf>
    <xf numFmtId="17" fontId="59" fillId="55" borderId="19" xfId="0" applyNumberFormat="1" applyFont="1" applyFill="1" applyBorder="1" applyAlignment="1">
      <alignment horizontal="right"/>
    </xf>
    <xf numFmtId="17" fontId="59" fillId="57" borderId="20" xfId="0" applyNumberFormat="1" applyFont="1" applyFill="1" applyBorder="1" applyAlignment="1">
      <alignment horizontal="right"/>
    </xf>
    <xf numFmtId="0" fontId="62" fillId="0" borderId="32" xfId="0" applyFont="1" applyBorder="1" applyAlignment="1">
      <alignment horizontal="right" vertical="center"/>
    </xf>
    <xf numFmtId="17" fontId="59" fillId="59" borderId="35" xfId="0" applyNumberFormat="1" applyFont="1" applyFill="1" applyBorder="1" applyAlignment="1">
      <alignment vertical="center"/>
    </xf>
    <xf numFmtId="3" fontId="59" fillId="55" borderId="30" xfId="0" applyNumberFormat="1" applyFont="1" applyFill="1" applyBorder="1" applyAlignment="1">
      <alignment horizontal="right"/>
    </xf>
    <xf numFmtId="165" fontId="59" fillId="55" borderId="29" xfId="0" applyNumberFormat="1" applyFont="1" applyFill="1" applyBorder="1" applyAlignment="1">
      <alignment horizontal="right"/>
    </xf>
    <xf numFmtId="3" fontId="59" fillId="55" borderId="29" xfId="0" applyNumberFormat="1" applyFont="1" applyFill="1" applyBorder="1" applyAlignment="1">
      <alignment horizontal="right"/>
    </xf>
    <xf numFmtId="3" fontId="59" fillId="57" borderId="30" xfId="0" applyNumberFormat="1" applyFont="1" applyFill="1" applyBorder="1" applyAlignment="1">
      <alignment horizontal="right"/>
    </xf>
    <xf numFmtId="165" fontId="59" fillId="57" borderId="29" xfId="0" applyNumberFormat="1" applyFont="1" applyFill="1" applyBorder="1" applyAlignment="1">
      <alignment horizontal="right"/>
    </xf>
    <xf numFmtId="3" fontId="59" fillId="57" borderId="29" xfId="0" applyNumberFormat="1" applyFont="1" applyFill="1" applyBorder="1" applyAlignment="1">
      <alignment horizontal="right"/>
    </xf>
    <xf numFmtId="3" fontId="59" fillId="55" borderId="50" xfId="0" applyNumberFormat="1" applyFont="1" applyFill="1" applyBorder="1" applyAlignment="1">
      <alignment horizontal="right"/>
    </xf>
    <xf numFmtId="3" fontId="59" fillId="55" borderId="47" xfId="0" applyNumberFormat="1" applyFont="1" applyFill="1" applyBorder="1" applyAlignment="1">
      <alignment horizontal="right"/>
    </xf>
    <xf numFmtId="3" fontId="59" fillId="57" borderId="52" xfId="0" applyNumberFormat="1" applyFont="1" applyFill="1" applyBorder="1" applyAlignment="1">
      <alignment horizontal="right"/>
    </xf>
    <xf numFmtId="3" fontId="59" fillId="57" borderId="38" xfId="0" applyNumberFormat="1" applyFont="1" applyFill="1" applyBorder="1" applyAlignment="1">
      <alignment horizontal="right"/>
    </xf>
    <xf numFmtId="0" fontId="79" fillId="58" borderId="32" xfId="0" applyFont="1" applyFill="1" applyBorder="1" applyAlignment="1">
      <alignment horizontal="right"/>
    </xf>
    <xf numFmtId="0" fontId="79" fillId="58" borderId="54" xfId="0" applyFont="1" applyFill="1" applyBorder="1" applyAlignment="1">
      <alignment horizontal="right" textRotation="90" wrapText="1"/>
    </xf>
    <xf numFmtId="0" fontId="79" fillId="58" borderId="43" xfId="0" applyFont="1" applyFill="1" applyBorder="1" applyAlignment="1">
      <alignment horizontal="right" textRotation="90" wrapText="1"/>
    </xf>
    <xf numFmtId="0" fontId="79" fillId="58" borderId="44" xfId="0" applyFont="1" applyFill="1" applyBorder="1" applyAlignment="1">
      <alignment horizontal="right" textRotation="90" wrapText="1"/>
    </xf>
    <xf numFmtId="165" fontId="59" fillId="55" borderId="41" xfId="0" applyNumberFormat="1" applyFont="1" applyFill="1" applyBorder="1" applyAlignment="1">
      <alignment horizontal="right"/>
    </xf>
    <xf numFmtId="165" fontId="59" fillId="57" borderId="41" xfId="0" applyNumberFormat="1" applyFont="1" applyFill="1" applyBorder="1" applyAlignment="1">
      <alignment horizontal="right"/>
    </xf>
    <xf numFmtId="165" fontId="59" fillId="57" borderId="38" xfId="0" applyNumberFormat="1" applyFont="1" applyFill="1" applyBorder="1" applyAlignment="1">
      <alignment horizontal="right"/>
    </xf>
    <xf numFmtId="165" fontId="59" fillId="57" borderId="39" xfId="0" applyNumberFormat="1" applyFont="1" applyFill="1" applyBorder="1" applyAlignment="1">
      <alignment horizontal="right"/>
    </xf>
    <xf numFmtId="3" fontId="59" fillId="55" borderId="48" xfId="0" applyNumberFormat="1" applyFont="1" applyFill="1" applyBorder="1" applyAlignment="1">
      <alignment horizontal="right"/>
    </xf>
    <xf numFmtId="3" fontId="59" fillId="57" borderId="41" xfId="0" applyNumberFormat="1" applyFont="1" applyFill="1" applyBorder="1" applyAlignment="1">
      <alignment horizontal="right"/>
    </xf>
    <xf numFmtId="3" fontId="59" fillId="55" borderId="41" xfId="0" applyNumberFormat="1" applyFont="1" applyFill="1" applyBorder="1" applyAlignment="1">
      <alignment horizontal="right"/>
    </xf>
    <xf numFmtId="2" fontId="59" fillId="55" borderId="47" xfId="0" applyNumberFormat="1" applyFont="1" applyFill="1" applyBorder="1" applyAlignment="1">
      <alignment horizontal="right"/>
    </xf>
    <xf numFmtId="2" fontId="59" fillId="57" borderId="29" xfId="0" applyNumberFormat="1" applyFont="1" applyFill="1" applyBorder="1" applyAlignment="1">
      <alignment horizontal="right"/>
    </xf>
    <xf numFmtId="2" fontId="59" fillId="55" borderId="29" xfId="0" applyNumberFormat="1" applyFont="1" applyFill="1" applyBorder="1" applyAlignment="1">
      <alignment horizontal="right"/>
    </xf>
    <xf numFmtId="0" fontId="59" fillId="0" borderId="19" xfId="0" applyFont="1" applyBorder="1" applyAlignment="1">
      <alignment vertical="center"/>
    </xf>
    <xf numFmtId="0" fontId="59" fillId="57" borderId="20" xfId="0" applyFont="1" applyFill="1" applyBorder="1" applyAlignment="1">
      <alignment vertical="center"/>
    </xf>
    <xf numFmtId="0" fontId="59" fillId="0" borderId="20" xfId="0" applyFont="1" applyBorder="1" applyAlignment="1">
      <alignment vertical="center"/>
    </xf>
    <xf numFmtId="167" fontId="59" fillId="0" borderId="24" xfId="0" applyNumberFormat="1" applyFont="1" applyBorder="1" applyAlignment="1">
      <alignment vertical="center"/>
    </xf>
    <xf numFmtId="167" fontId="59" fillId="57" borderId="28" xfId="0" applyNumberFormat="1" applyFont="1" applyFill="1" applyBorder="1" applyAlignment="1">
      <alignment vertical="center"/>
    </xf>
    <xf numFmtId="167" fontId="59" fillId="0" borderId="28" xfId="0" applyNumberFormat="1" applyFont="1" applyBorder="1" applyAlignment="1">
      <alignment vertical="center"/>
    </xf>
    <xf numFmtId="167" fontId="59" fillId="0" borderId="50" xfId="0" applyNumberFormat="1" applyFont="1" applyBorder="1" applyAlignment="1">
      <alignment vertical="center"/>
    </xf>
    <xf numFmtId="167" fontId="59" fillId="0" borderId="47" xfId="0" applyNumberFormat="1" applyFont="1" applyBorder="1" applyAlignment="1">
      <alignment vertical="center"/>
    </xf>
    <xf numFmtId="167" fontId="59" fillId="0" borderId="51" xfId="0" applyNumberFormat="1" applyFont="1" applyBorder="1" applyAlignment="1">
      <alignment vertical="center"/>
    </xf>
    <xf numFmtId="167" fontId="59" fillId="57" borderId="30" xfId="0" applyNumberFormat="1" applyFont="1" applyFill="1" applyBorder="1" applyAlignment="1">
      <alignment vertical="center"/>
    </xf>
    <xf numFmtId="167" fontId="59" fillId="57" borderId="29" xfId="0" applyNumberFormat="1" applyFont="1" applyFill="1" applyBorder="1" applyAlignment="1">
      <alignment vertical="center"/>
    </xf>
    <xf numFmtId="167" fontId="59" fillId="57" borderId="31" xfId="0" applyNumberFormat="1" applyFont="1" applyFill="1" applyBorder="1" applyAlignment="1">
      <alignment vertical="center"/>
    </xf>
    <xf numFmtId="167" fontId="59" fillId="0" borderId="30" xfId="0" applyNumberFormat="1" applyFont="1" applyBorder="1" applyAlignment="1">
      <alignment vertical="center"/>
    </xf>
    <xf numFmtId="167" fontId="59" fillId="0" borderId="29" xfId="0" applyNumberFormat="1" applyFont="1" applyBorder="1" applyAlignment="1">
      <alignment vertical="center"/>
    </xf>
    <xf numFmtId="167" fontId="59" fillId="0" borderId="31" xfId="0" applyNumberFormat="1" applyFont="1" applyBorder="1" applyAlignment="1">
      <alignment vertical="center"/>
    </xf>
    <xf numFmtId="0" fontId="62" fillId="0" borderId="25" xfId="0" applyFont="1" applyBorder="1" applyAlignment="1">
      <alignment vertical="center"/>
    </xf>
    <xf numFmtId="0" fontId="79" fillId="58" borderId="22" xfId="0" applyFont="1" applyFill="1" applyBorder="1" applyAlignment="1">
      <alignment horizontal="right" vertical="center"/>
    </xf>
    <xf numFmtId="3" fontId="79" fillId="58" borderId="42" xfId="0" applyNumberFormat="1" applyFont="1" applyFill="1" applyBorder="1" applyAlignment="1">
      <alignment vertical="center"/>
    </xf>
    <xf numFmtId="3" fontId="79" fillId="58" borderId="43" xfId="0" applyNumberFormat="1" applyFont="1" applyFill="1" applyBorder="1" applyAlignment="1">
      <alignment vertical="center"/>
    </xf>
    <xf numFmtId="3" fontId="79" fillId="58" borderId="44" xfId="0" applyNumberFormat="1" applyFont="1" applyFill="1" applyBorder="1" applyAlignment="1">
      <alignment vertical="center"/>
    </xf>
    <xf numFmtId="165" fontId="79" fillId="58" borderId="42" xfId="0" applyNumberFormat="1" applyFont="1" applyFill="1" applyBorder="1" applyAlignment="1">
      <alignment vertical="center"/>
    </xf>
    <xf numFmtId="165" fontId="79" fillId="58" borderId="43" xfId="0" applyNumberFormat="1" applyFont="1" applyFill="1" applyBorder="1" applyAlignment="1">
      <alignment vertical="center"/>
    </xf>
    <xf numFmtId="165" fontId="79" fillId="58" borderId="44" xfId="0" applyNumberFormat="1" applyFont="1" applyFill="1" applyBorder="1" applyAlignment="1">
      <alignment vertical="center"/>
    </xf>
    <xf numFmtId="3" fontId="67" fillId="0" borderId="40" xfId="0" applyNumberFormat="1" applyFont="1" applyBorder="1" applyAlignment="1">
      <alignment vertical="center"/>
    </xf>
    <xf numFmtId="3" fontId="67" fillId="0" borderId="41" xfId="0" applyNumberFormat="1" applyFont="1" applyBorder="1" applyAlignment="1">
      <alignment vertical="center"/>
    </xf>
    <xf numFmtId="165" fontId="67" fillId="0" borderId="40" xfId="0" applyNumberFormat="1" applyFont="1" applyBorder="1" applyAlignment="1">
      <alignment vertical="center"/>
    </xf>
    <xf numFmtId="165" fontId="67" fillId="0" borderId="29" xfId="0" applyNumberFormat="1" applyFont="1" applyBorder="1" applyAlignment="1">
      <alignment vertical="center"/>
    </xf>
    <xf numFmtId="165" fontId="67" fillId="0" borderId="41" xfId="0" applyNumberFormat="1" applyFont="1" applyBorder="1" applyAlignment="1">
      <alignment vertical="center"/>
    </xf>
    <xf numFmtId="3" fontId="67" fillId="57" borderId="40" xfId="0" applyNumberFormat="1" applyFont="1" applyFill="1" applyBorder="1" applyAlignment="1">
      <alignment vertical="center"/>
    </xf>
    <xf numFmtId="3" fontId="67" fillId="57" borderId="41" xfId="0" applyNumberFormat="1" applyFont="1" applyFill="1" applyBorder="1" applyAlignment="1">
      <alignment vertical="center"/>
    </xf>
    <xf numFmtId="165" fontId="67" fillId="57" borderId="40" xfId="0" applyNumberFormat="1" applyFont="1" applyFill="1" applyBorder="1" applyAlignment="1">
      <alignment vertical="center"/>
    </xf>
    <xf numFmtId="165" fontId="67" fillId="57" borderId="29" xfId="0" applyNumberFormat="1" applyFont="1" applyFill="1" applyBorder="1" applyAlignment="1">
      <alignment vertical="center"/>
    </xf>
    <xf numFmtId="165" fontId="67" fillId="57" borderId="41" xfId="0" applyNumberFormat="1" applyFont="1" applyFill="1" applyBorder="1" applyAlignment="1">
      <alignment vertical="center"/>
    </xf>
    <xf numFmtId="0" fontId="79" fillId="58" borderId="37" xfId="0" applyFont="1" applyFill="1" applyBorder="1" applyAlignment="1">
      <alignment horizontal="right" textRotation="90"/>
    </xf>
    <xf numFmtId="0" fontId="79" fillId="58" borderId="38" xfId="0" applyFont="1" applyFill="1" applyBorder="1" applyAlignment="1">
      <alignment horizontal="right" textRotation="90"/>
    </xf>
    <xf numFmtId="0" fontId="79" fillId="58" borderId="39" xfId="0" applyFont="1" applyFill="1" applyBorder="1" applyAlignment="1">
      <alignment horizontal="right" textRotation="90"/>
    </xf>
    <xf numFmtId="3" fontId="67" fillId="0" borderId="45" xfId="0" applyNumberFormat="1" applyFont="1" applyBorder="1"/>
    <xf numFmtId="3" fontId="67" fillId="57" borderId="45" xfId="0" applyNumberFormat="1" applyFont="1" applyFill="1" applyBorder="1"/>
    <xf numFmtId="0" fontId="78" fillId="57" borderId="27" xfId="0" applyFont="1" applyFill="1" applyBorder="1"/>
    <xf numFmtId="0" fontId="78" fillId="0" borderId="27" xfId="0" applyFont="1" applyBorder="1"/>
    <xf numFmtId="0" fontId="79" fillId="58" borderId="49" xfId="0" applyFont="1" applyFill="1" applyBorder="1" applyAlignment="1">
      <alignment horizontal="right" textRotation="90" wrapText="1"/>
    </xf>
    <xf numFmtId="0" fontId="79" fillId="58" borderId="38" xfId="0" applyFont="1" applyFill="1" applyBorder="1" applyAlignment="1">
      <alignment horizontal="right" textRotation="90" wrapText="1"/>
    </xf>
    <xf numFmtId="0" fontId="79" fillId="58" borderId="53" xfId="0" applyFont="1" applyFill="1" applyBorder="1" applyAlignment="1">
      <alignment horizontal="right" textRotation="90" wrapText="1"/>
    </xf>
    <xf numFmtId="0" fontId="79" fillId="58" borderId="52" xfId="0" applyFont="1" applyFill="1" applyBorder="1" applyAlignment="1">
      <alignment horizontal="right" textRotation="90" wrapText="1"/>
    </xf>
    <xf numFmtId="0" fontId="79" fillId="58" borderId="22" xfId="0" applyFont="1" applyFill="1" applyBorder="1"/>
    <xf numFmtId="3" fontId="79" fillId="58" borderId="55" xfId="0" applyNumberFormat="1" applyFont="1" applyFill="1" applyBorder="1"/>
    <xf numFmtId="3" fontId="79" fillId="58" borderId="43" xfId="0" applyNumberFormat="1" applyFont="1" applyFill="1" applyBorder="1"/>
    <xf numFmtId="2" fontId="79" fillId="58" borderId="43" xfId="0" applyNumberFormat="1" applyFont="1" applyFill="1" applyBorder="1"/>
    <xf numFmtId="3" fontId="79" fillId="58" borderId="56" xfId="0" applyNumberFormat="1" applyFont="1" applyFill="1" applyBorder="1"/>
    <xf numFmtId="3" fontId="79" fillId="58" borderId="54" xfId="0" applyNumberFormat="1" applyFont="1" applyFill="1" applyBorder="1"/>
    <xf numFmtId="3" fontId="79" fillId="58" borderId="44" xfId="0" applyNumberFormat="1" applyFont="1" applyFill="1" applyBorder="1"/>
    <xf numFmtId="0" fontId="78" fillId="0" borderId="35" xfId="0" applyFont="1" applyBorder="1"/>
    <xf numFmtId="3" fontId="67" fillId="0" borderId="46" xfId="0" applyNumberFormat="1" applyFont="1" applyBorder="1"/>
    <xf numFmtId="3" fontId="67" fillId="0" borderId="47" xfId="0" applyNumberFormat="1" applyFont="1" applyBorder="1"/>
    <xf numFmtId="2" fontId="67" fillId="0" borderId="47" xfId="0" applyNumberFormat="1" applyFont="1" applyBorder="1"/>
    <xf numFmtId="3" fontId="67" fillId="0" borderId="51" xfId="0" applyNumberFormat="1" applyFont="1" applyBorder="1"/>
    <xf numFmtId="3" fontId="67" fillId="0" borderId="50" xfId="0" applyNumberFormat="1" applyFont="1" applyBorder="1"/>
    <xf numFmtId="3" fontId="67" fillId="0" borderId="45" xfId="0" applyNumberFormat="1" applyFont="1" applyBorder="1" applyAlignment="1">
      <alignment vertical="center"/>
    </xf>
    <xf numFmtId="3" fontId="67" fillId="57" borderId="45" xfId="0" applyNumberFormat="1" applyFont="1" applyFill="1" applyBorder="1" applyAlignment="1">
      <alignment vertical="center"/>
    </xf>
    <xf numFmtId="17" fontId="56" fillId="0" borderId="27" xfId="0" applyNumberFormat="1" applyFont="1" applyFill="1" applyBorder="1" applyAlignment="1">
      <alignment vertical="center"/>
    </xf>
    <xf numFmtId="17" fontId="56" fillId="57" borderId="27" xfId="0" applyNumberFormat="1" applyFont="1" applyFill="1" applyBorder="1" applyAlignment="1">
      <alignment vertical="center"/>
    </xf>
    <xf numFmtId="17" fontId="56" fillId="0" borderId="35" xfId="0" applyNumberFormat="1" applyFont="1" applyFill="1" applyBorder="1" applyAlignment="1">
      <alignment vertical="center"/>
    </xf>
    <xf numFmtId="3" fontId="79" fillId="58" borderId="55" xfId="0" applyNumberFormat="1" applyFont="1" applyFill="1" applyBorder="1" applyAlignment="1">
      <alignment vertical="center"/>
    </xf>
    <xf numFmtId="3" fontId="79" fillId="58" borderId="54" xfId="0" applyNumberFormat="1" applyFont="1" applyFill="1" applyBorder="1" applyAlignment="1">
      <alignment vertical="center"/>
    </xf>
    <xf numFmtId="167" fontId="79" fillId="58" borderId="43" xfId="0" applyNumberFormat="1" applyFont="1" applyFill="1" applyBorder="1" applyAlignment="1">
      <alignment vertical="center"/>
    </xf>
    <xf numFmtId="167" fontId="79" fillId="58" borderId="56" xfId="0" applyNumberFormat="1" applyFont="1" applyFill="1" applyBorder="1" applyAlignment="1">
      <alignment vertical="center"/>
    </xf>
    <xf numFmtId="167" fontId="79" fillId="58" borderId="44" xfId="0" applyNumberFormat="1" applyFont="1" applyFill="1" applyBorder="1" applyAlignment="1">
      <alignment vertical="center"/>
    </xf>
    <xf numFmtId="0" fontId="79" fillId="58" borderId="22" xfId="0" applyFont="1" applyFill="1" applyBorder="1" applyAlignment="1">
      <alignment horizontal="left"/>
    </xf>
    <xf numFmtId="0" fontId="79" fillId="58" borderId="22" xfId="0" applyFont="1" applyFill="1" applyBorder="1" applyAlignment="1">
      <alignment horizontal="right"/>
    </xf>
    <xf numFmtId="0" fontId="62" fillId="0" borderId="20" xfId="0" applyFont="1" applyBorder="1" applyAlignment="1">
      <alignment vertical="top" wrapText="1"/>
    </xf>
    <xf numFmtId="0" fontId="59" fillId="0" borderId="25" xfId="0" applyFont="1" applyBorder="1" applyAlignment="1">
      <alignment vertical="top" wrapText="1"/>
    </xf>
    <xf numFmtId="0" fontId="81" fillId="58" borderId="0" xfId="0" applyFont="1" applyFill="1" applyBorder="1" applyAlignment="1">
      <alignment horizontal="right" textRotation="90" wrapText="1"/>
    </xf>
    <xf numFmtId="167" fontId="56" fillId="57" borderId="40" xfId="0" applyNumberFormat="1" applyFont="1" applyFill="1" applyBorder="1" applyAlignment="1">
      <alignment vertical="center"/>
    </xf>
    <xf numFmtId="167" fontId="56" fillId="57" borderId="41" xfId="0" applyNumberFormat="1" applyFont="1" applyFill="1" applyBorder="1" applyAlignment="1">
      <alignment vertical="center"/>
    </xf>
    <xf numFmtId="167" fontId="56" fillId="0" borderId="40" xfId="0" applyNumberFormat="1" applyFont="1" applyFill="1" applyBorder="1" applyAlignment="1">
      <alignment vertical="center"/>
    </xf>
    <xf numFmtId="167" fontId="56" fillId="0" borderId="29" xfId="0" applyNumberFormat="1" applyFont="1" applyFill="1" applyBorder="1" applyAlignment="1">
      <alignment vertical="center"/>
    </xf>
    <xf numFmtId="167" fontId="56" fillId="0" borderId="41" xfId="0" applyNumberFormat="1" applyFont="1" applyFill="1" applyBorder="1" applyAlignment="1">
      <alignment vertical="center"/>
    </xf>
    <xf numFmtId="0" fontId="81" fillId="58" borderId="20" xfId="0" applyFont="1" applyFill="1" applyBorder="1" applyAlignment="1">
      <alignment horizontal="right" textRotation="90" wrapText="1"/>
    </xf>
    <xf numFmtId="0" fontId="81" fillId="58" borderId="28" xfId="0" applyFont="1" applyFill="1" applyBorder="1" applyAlignment="1">
      <alignment horizontal="right" textRotation="90" wrapText="1"/>
    </xf>
    <xf numFmtId="0" fontId="59" fillId="55" borderId="27" xfId="0" applyFont="1" applyFill="1" applyBorder="1" applyAlignment="1">
      <alignment horizontal="left" vertical="center"/>
    </xf>
    <xf numFmtId="0" fontId="59" fillId="57" borderId="27" xfId="0" applyFont="1" applyFill="1" applyBorder="1" applyAlignment="1">
      <alignment horizontal="left" vertical="center"/>
    </xf>
    <xf numFmtId="0" fontId="59" fillId="57" borderId="36" xfId="0" applyFont="1" applyFill="1" applyBorder="1" applyAlignment="1">
      <alignment horizontal="left" vertical="center"/>
    </xf>
    <xf numFmtId="167" fontId="59" fillId="0" borderId="0" xfId="0" applyNumberFormat="1" applyFont="1" applyBorder="1" applyAlignment="1">
      <alignment vertical="center"/>
    </xf>
    <xf numFmtId="167" fontId="59" fillId="0" borderId="60" xfId="0" applyNumberFormat="1" applyFont="1" applyBorder="1" applyAlignment="1">
      <alignment vertical="center"/>
    </xf>
    <xf numFmtId="167" fontId="59" fillId="57" borderId="61" xfId="0" applyNumberFormat="1" applyFont="1" applyFill="1" applyBorder="1" applyAlignment="1">
      <alignment vertical="center"/>
    </xf>
    <xf numFmtId="167" fontId="59" fillId="0" borderId="61" xfId="0" applyNumberFormat="1" applyFont="1" applyBorder="1" applyAlignment="1">
      <alignment vertical="center"/>
    </xf>
    <xf numFmtId="3" fontId="59" fillId="0" borderId="59" xfId="0" applyNumberFormat="1" applyFont="1" applyBorder="1" applyAlignment="1">
      <alignment vertical="center"/>
    </xf>
    <xf numFmtId="3" fontId="59" fillId="0" borderId="47" xfId="0" applyNumberFormat="1" applyFont="1" applyBorder="1" applyAlignment="1">
      <alignment vertical="center"/>
    </xf>
    <xf numFmtId="167" fontId="59" fillId="0" borderId="48" xfId="0" applyNumberFormat="1" applyFont="1" applyBorder="1" applyAlignment="1">
      <alignment vertical="center"/>
    </xf>
    <xf numFmtId="3" fontId="59" fillId="57" borderId="40" xfId="0" applyNumberFormat="1" applyFont="1" applyFill="1" applyBorder="1" applyAlignment="1">
      <alignment vertical="center"/>
    </xf>
    <xf numFmtId="3" fontId="59" fillId="57" borderId="29" xfId="0" applyNumberFormat="1" applyFont="1" applyFill="1" applyBorder="1" applyAlignment="1">
      <alignment vertical="center"/>
    </xf>
    <xf numFmtId="167" fontId="59" fillId="57" borderId="41" xfId="0" applyNumberFormat="1" applyFont="1" applyFill="1" applyBorder="1" applyAlignment="1">
      <alignment vertical="center"/>
    </xf>
    <xf numFmtId="3" fontId="59" fillId="0" borderId="40" xfId="0" applyNumberFormat="1" applyFont="1" applyBorder="1" applyAlignment="1">
      <alignment vertical="center"/>
    </xf>
    <xf numFmtId="3" fontId="59" fillId="0" borderId="29" xfId="0" applyNumberFormat="1" applyFont="1" applyBorder="1" applyAlignment="1">
      <alignment vertical="center"/>
    </xf>
    <xf numFmtId="167" fontId="59" fillId="0" borderId="41" xfId="0" applyNumberFormat="1" applyFont="1" applyBorder="1" applyAlignment="1">
      <alignment vertical="center"/>
    </xf>
    <xf numFmtId="17" fontId="56" fillId="57" borderId="27" xfId="0" applyNumberFormat="1" applyFont="1" applyFill="1" applyBorder="1" applyAlignment="1">
      <alignment horizontal="right" vertical="center"/>
    </xf>
    <xf numFmtId="0" fontId="79" fillId="58" borderId="62" xfId="0" applyFont="1" applyFill="1" applyBorder="1" applyAlignment="1">
      <alignment horizontal="right" textRotation="90"/>
    </xf>
    <xf numFmtId="3" fontId="67" fillId="0" borderId="61" xfId="0" applyNumberFormat="1" applyFont="1" applyBorder="1" applyAlignment="1">
      <alignment vertical="center"/>
    </xf>
    <xf numFmtId="3" fontId="67" fillId="57" borderId="61" xfId="0" applyNumberFormat="1" applyFont="1" applyFill="1" applyBorder="1" applyAlignment="1">
      <alignment vertical="center"/>
    </xf>
    <xf numFmtId="3" fontId="79" fillId="58" borderId="63" xfId="0" applyNumberFormat="1" applyFont="1" applyFill="1" applyBorder="1" applyAlignment="1">
      <alignment vertical="center"/>
    </xf>
    <xf numFmtId="165" fontId="67" fillId="0" borderId="61" xfId="0" applyNumberFormat="1" applyFont="1" applyBorder="1" applyAlignment="1">
      <alignment vertical="center"/>
    </xf>
    <xf numFmtId="165" fontId="67" fillId="57" borderId="61" xfId="0" applyNumberFormat="1" applyFont="1" applyFill="1" applyBorder="1" applyAlignment="1">
      <alignment vertical="center"/>
    </xf>
    <xf numFmtId="165" fontId="79" fillId="58" borderId="63" xfId="0" applyNumberFormat="1" applyFont="1" applyFill="1" applyBorder="1" applyAlignment="1">
      <alignment vertical="center"/>
    </xf>
    <xf numFmtId="0" fontId="83" fillId="0" borderId="0" xfId="0" applyFont="1" applyFill="1"/>
    <xf numFmtId="17" fontId="59" fillId="0" borderId="0" xfId="0" applyNumberFormat="1" applyFont="1" applyFill="1" applyAlignment="1">
      <alignment horizontal="right" vertical="center"/>
    </xf>
    <xf numFmtId="17" fontId="59" fillId="57" borderId="0" xfId="0" applyNumberFormat="1" applyFont="1" applyFill="1" applyAlignment="1">
      <alignment horizontal="right" vertical="center"/>
    </xf>
    <xf numFmtId="0" fontId="66" fillId="55" borderId="0" xfId="0" applyFont="1" applyFill="1" applyAlignment="1">
      <alignment horizontal="right" vertical="top"/>
    </xf>
    <xf numFmtId="17" fontId="67" fillId="55" borderId="0" xfId="0" applyNumberFormat="1" applyFont="1" applyFill="1" applyAlignment="1">
      <alignment horizontal="right"/>
    </xf>
    <xf numFmtId="3" fontId="67" fillId="55" borderId="0" xfId="0" applyNumberFormat="1" applyFont="1" applyFill="1" applyAlignment="1">
      <alignment horizontal="right"/>
    </xf>
    <xf numFmtId="4" fontId="67" fillId="55" borderId="0" xfId="0" applyNumberFormat="1" applyFont="1" applyFill="1" applyAlignment="1">
      <alignment horizontal="right"/>
    </xf>
    <xf numFmtId="17" fontId="67" fillId="57" borderId="0" xfId="0" applyNumberFormat="1" applyFont="1" applyFill="1" applyAlignment="1">
      <alignment horizontal="right"/>
    </xf>
    <xf numFmtId="3" fontId="67" fillId="57" borderId="0" xfId="0" applyNumberFormat="1" applyFont="1" applyFill="1" applyAlignment="1">
      <alignment horizontal="right"/>
    </xf>
    <xf numFmtId="4" fontId="67" fillId="57" borderId="0" xfId="0" applyNumberFormat="1" applyFont="1" applyFill="1" applyAlignment="1">
      <alignment horizontal="right"/>
    </xf>
    <xf numFmtId="0" fontId="62" fillId="55" borderId="21" xfId="0" applyFont="1" applyFill="1" applyBorder="1" applyAlignment="1">
      <alignment horizontal="right"/>
    </xf>
    <xf numFmtId="0" fontId="62" fillId="55" borderId="21" xfId="0" applyFont="1" applyFill="1" applyBorder="1" applyAlignment="1">
      <alignment horizontal="right" wrapText="1"/>
    </xf>
    <xf numFmtId="3" fontId="67" fillId="0" borderId="29" xfId="0" applyNumberFormat="1" applyFont="1" applyBorder="1" applyAlignment="1">
      <alignment vertical="center"/>
    </xf>
    <xf numFmtId="3" fontId="67" fillId="57" borderId="29" xfId="0" applyNumberFormat="1" applyFont="1" applyFill="1" applyBorder="1" applyAlignment="1">
      <alignment vertical="center"/>
    </xf>
    <xf numFmtId="3" fontId="67" fillId="0" borderId="30" xfId="0" applyNumberFormat="1" applyFont="1" applyBorder="1" applyAlignment="1">
      <alignment vertical="center"/>
    </xf>
    <xf numFmtId="3" fontId="67" fillId="57" borderId="30" xfId="0" applyNumberFormat="1" applyFont="1" applyFill="1" applyBorder="1" applyAlignment="1">
      <alignment vertical="center"/>
    </xf>
    <xf numFmtId="0" fontId="59" fillId="0" borderId="0" xfId="0" applyFont="1"/>
    <xf numFmtId="17" fontId="59" fillId="57" borderId="20" xfId="0" applyNumberFormat="1" applyFont="1" applyFill="1" applyBorder="1" applyAlignment="1">
      <alignment horizontal="right"/>
    </xf>
    <xf numFmtId="17" fontId="59" fillId="55" borderId="20" xfId="0" applyNumberFormat="1" applyFont="1" applyFill="1" applyBorder="1" applyAlignment="1">
      <alignment horizontal="right"/>
    </xf>
    <xf numFmtId="3" fontId="67" fillId="0" borderId="30" xfId="0" applyNumberFormat="1" applyFont="1" applyBorder="1"/>
    <xf numFmtId="3" fontId="67" fillId="0" borderId="29" xfId="0" applyNumberFormat="1" applyFont="1" applyBorder="1"/>
    <xf numFmtId="3" fontId="67" fillId="0" borderId="31" xfId="0" applyNumberFormat="1" applyFont="1" applyBorder="1"/>
    <xf numFmtId="3" fontId="67" fillId="57" borderId="30" xfId="0" applyNumberFormat="1" applyFont="1" applyFill="1" applyBorder="1"/>
    <xf numFmtId="3" fontId="67" fillId="57" borderId="29" xfId="0" applyNumberFormat="1" applyFont="1" applyFill="1" applyBorder="1"/>
    <xf numFmtId="3" fontId="67" fillId="57" borderId="31" xfId="0" applyNumberFormat="1" applyFont="1" applyFill="1" applyBorder="1"/>
    <xf numFmtId="2" fontId="67" fillId="0" borderId="29" xfId="0" applyNumberFormat="1" applyFont="1" applyBorder="1"/>
    <xf numFmtId="2" fontId="67" fillId="57" borderId="29" xfId="0" applyNumberFormat="1" applyFont="1" applyFill="1" applyBorder="1"/>
    <xf numFmtId="17" fontId="56" fillId="57" borderId="20" xfId="0" applyNumberFormat="1" applyFont="1" applyFill="1" applyBorder="1" applyAlignment="1">
      <alignment vertical="center"/>
    </xf>
    <xf numFmtId="17" fontId="56" fillId="0" borderId="20" xfId="0" applyNumberFormat="1" applyFont="1" applyFill="1" applyBorder="1" applyAlignment="1">
      <alignment vertical="center"/>
    </xf>
    <xf numFmtId="17" fontId="67" fillId="55" borderId="0" xfId="0" applyNumberFormat="1" applyFont="1" applyFill="1" applyAlignment="1">
      <alignment horizontal="right"/>
    </xf>
    <xf numFmtId="17" fontId="67" fillId="57" borderId="0" xfId="0" applyNumberFormat="1" applyFont="1" applyFill="1" applyAlignment="1">
      <alignment horizontal="right"/>
    </xf>
    <xf numFmtId="165" fontId="67" fillId="57" borderId="31" xfId="0" applyNumberFormat="1" applyFont="1" applyFill="1" applyBorder="1" applyAlignment="1">
      <alignment vertical="center"/>
    </xf>
    <xf numFmtId="165" fontId="67" fillId="0" borderId="31" xfId="0" applyNumberFormat="1" applyFont="1" applyBorder="1" applyAlignment="1">
      <alignment vertical="center"/>
    </xf>
    <xf numFmtId="17" fontId="56" fillId="0" borderId="27" xfId="0" applyNumberFormat="1" applyFont="1" applyFill="1" applyBorder="1" applyAlignment="1">
      <alignment horizontal="right" vertical="center"/>
    </xf>
    <xf numFmtId="167" fontId="56" fillId="57" borderId="0" xfId="0" applyNumberFormat="1" applyFont="1" applyFill="1" applyBorder="1" applyAlignment="1">
      <alignment vertical="center"/>
    </xf>
    <xf numFmtId="0" fontId="78" fillId="57" borderId="36" xfId="0" applyFont="1" applyFill="1" applyBorder="1"/>
    <xf numFmtId="2" fontId="67" fillId="57" borderId="38" xfId="0" applyNumberFormat="1" applyFont="1" applyFill="1" applyBorder="1"/>
    <xf numFmtId="3" fontId="67" fillId="57" borderId="52" xfId="0" applyNumberFormat="1" applyFont="1" applyFill="1" applyBorder="1"/>
    <xf numFmtId="3" fontId="67" fillId="57" borderId="38" xfId="0" applyNumberFormat="1" applyFont="1" applyFill="1" applyBorder="1"/>
    <xf numFmtId="3" fontId="67" fillId="57" borderId="53" xfId="0" applyNumberFormat="1" applyFont="1" applyFill="1" applyBorder="1"/>
    <xf numFmtId="0" fontId="72" fillId="58" borderId="22" xfId="0" applyFont="1" applyFill="1" applyBorder="1" applyAlignment="1">
      <alignment horizontal="left" vertical="center"/>
    </xf>
    <xf numFmtId="0" fontId="79" fillId="58" borderId="62" xfId="0" applyFont="1" applyFill="1" applyBorder="1" applyAlignment="1">
      <alignment horizontal="right" textRotation="90" wrapText="1"/>
    </xf>
    <xf numFmtId="167" fontId="62" fillId="0" borderId="52" xfId="0" applyNumberFormat="1" applyFont="1" applyBorder="1" applyAlignment="1">
      <alignment vertical="center"/>
    </xf>
    <xf numFmtId="167" fontId="62" fillId="0" borderId="38" xfId="0" applyNumberFormat="1" applyFont="1" applyBorder="1" applyAlignment="1">
      <alignment vertical="center"/>
    </xf>
    <xf numFmtId="167" fontId="62" fillId="0" borderId="62" xfId="0" applyNumberFormat="1" applyFont="1" applyBorder="1" applyAlignment="1">
      <alignment vertical="center"/>
    </xf>
    <xf numFmtId="167" fontId="62" fillId="0" borderId="53" xfId="0" applyNumberFormat="1" applyFont="1" applyBorder="1" applyAlignment="1">
      <alignment vertical="center"/>
    </xf>
    <xf numFmtId="167" fontId="62" fillId="0" borderId="26" xfId="0" applyNumberFormat="1" applyFont="1" applyBorder="1" applyAlignment="1">
      <alignment vertical="center"/>
    </xf>
    <xf numFmtId="0" fontId="62" fillId="0" borderId="0" xfId="0" applyFont="1" applyAlignment="1">
      <alignment vertical="center"/>
    </xf>
    <xf numFmtId="0" fontId="72" fillId="58" borderId="50" xfId="0" applyFont="1" applyFill="1" applyBorder="1" applyAlignment="1">
      <alignment horizontal="center" textRotation="90" wrapText="1"/>
    </xf>
    <xf numFmtId="0" fontId="72" fillId="58" borderId="47" xfId="0" applyFont="1" applyFill="1" applyBorder="1" applyAlignment="1">
      <alignment horizontal="center" textRotation="90" wrapText="1"/>
    </xf>
    <xf numFmtId="0" fontId="72" fillId="58" borderId="60" xfId="0" applyFont="1" applyFill="1" applyBorder="1" applyAlignment="1">
      <alignment horizontal="center" textRotation="90" wrapText="1"/>
    </xf>
    <xf numFmtId="0" fontId="72" fillId="58" borderId="51" xfId="0" applyFont="1" applyFill="1" applyBorder="1" applyAlignment="1">
      <alignment horizontal="center" textRotation="90" wrapText="1"/>
    </xf>
    <xf numFmtId="0" fontId="74" fillId="55" borderId="0" xfId="0" applyFont="1" applyFill="1" applyAlignment="1">
      <alignment horizontal="left" vertical="center"/>
    </xf>
    <xf numFmtId="0" fontId="75" fillId="0" borderId="0" xfId="0" applyFont="1" applyFill="1" applyAlignment="1">
      <alignment horizontal="left" vertical="center"/>
    </xf>
    <xf numFmtId="0" fontId="52" fillId="0" borderId="28" xfId="0" applyFont="1" applyFill="1" applyBorder="1" applyAlignment="1">
      <alignment vertical="center"/>
    </xf>
    <xf numFmtId="0" fontId="52" fillId="0" borderId="20" xfId="0" applyFont="1" applyFill="1" applyBorder="1" applyAlignment="1">
      <alignment vertical="center" wrapText="1"/>
    </xf>
    <xf numFmtId="0" fontId="63" fillId="55" borderId="0" xfId="0" applyFont="1" applyFill="1" applyBorder="1" applyAlignment="1">
      <alignment horizontal="right" textRotation="90" wrapText="1"/>
    </xf>
    <xf numFmtId="0" fontId="0" fillId="0" borderId="0" xfId="0" applyAlignment="1">
      <alignment horizontal="right" textRotation="90" wrapText="1"/>
    </xf>
    <xf numFmtId="3" fontId="59" fillId="0" borderId="60" xfId="0" applyNumberFormat="1" applyFont="1" applyBorder="1" applyAlignment="1">
      <alignment vertical="center"/>
    </xf>
    <xf numFmtId="3" fontId="59" fillId="57" borderId="61" xfId="0" applyNumberFormat="1" applyFont="1" applyFill="1" applyBorder="1" applyAlignment="1">
      <alignment vertical="center"/>
    </xf>
    <xf numFmtId="3" fontId="59" fillId="0" borderId="61" xfId="0" applyNumberFormat="1" applyFont="1" applyBorder="1" applyAlignment="1">
      <alignment vertical="center"/>
    </xf>
    <xf numFmtId="3" fontId="62" fillId="0" borderId="52" xfId="0" applyNumberFormat="1" applyFont="1" applyBorder="1" applyAlignment="1">
      <alignment vertical="center"/>
    </xf>
    <xf numFmtId="3" fontId="59" fillId="0" borderId="0" xfId="0" applyNumberFormat="1" applyFont="1" applyAlignment="1">
      <alignment vertical="center"/>
    </xf>
    <xf numFmtId="3" fontId="83" fillId="0" borderId="0" xfId="0" applyNumberFormat="1" applyFont="1" applyFill="1"/>
    <xf numFmtId="3" fontId="59" fillId="0" borderId="0" xfId="0" applyNumberFormat="1" applyFont="1" applyFill="1" applyAlignment="1">
      <alignment horizontal="right" vertical="center"/>
    </xf>
    <xf numFmtId="3" fontId="59" fillId="57" borderId="0" xfId="0" applyNumberFormat="1" applyFont="1" applyFill="1" applyAlignment="1">
      <alignment horizontal="right" vertical="center"/>
    </xf>
    <xf numFmtId="3" fontId="63" fillId="55" borderId="0" xfId="0" applyNumberFormat="1" applyFont="1" applyFill="1" applyBorder="1" applyAlignment="1">
      <alignment horizontal="right" wrapText="1"/>
    </xf>
    <xf numFmtId="3" fontId="57" fillId="55" borderId="0" xfId="0" applyNumberFormat="1" applyFont="1" applyFill="1"/>
    <xf numFmtId="3" fontId="0" fillId="0" borderId="0" xfId="0" applyNumberFormat="1" applyAlignment="1">
      <alignment horizontal="right" textRotation="90" wrapText="1"/>
    </xf>
    <xf numFmtId="3" fontId="63" fillId="55" borderId="21" xfId="0" applyNumberFormat="1" applyFont="1" applyFill="1" applyBorder="1" applyAlignment="1">
      <alignment horizontal="center" textRotation="90" wrapText="1"/>
    </xf>
    <xf numFmtId="0" fontId="63" fillId="0" borderId="21" xfId="0" applyFont="1" applyBorder="1" applyAlignment="1">
      <alignment horizontal="right" textRotation="90" wrapText="1"/>
    </xf>
    <xf numFmtId="0" fontId="0" fillId="0" borderId="0" xfId="0" applyAlignment="1">
      <alignment wrapText="1"/>
    </xf>
    <xf numFmtId="0" fontId="0" fillId="0" borderId="0" xfId="0" applyAlignment="1"/>
    <xf numFmtId="0" fontId="0" fillId="0" borderId="0" xfId="0" applyAlignment="1">
      <alignment wrapText="1"/>
    </xf>
    <xf numFmtId="3" fontId="59" fillId="0" borderId="46" xfId="0" applyNumberFormat="1" applyFont="1" applyBorder="1" applyAlignment="1">
      <alignment vertical="center"/>
    </xf>
    <xf numFmtId="3" fontId="59" fillId="57" borderId="45" xfId="0" applyNumberFormat="1" applyFont="1" applyFill="1" applyBorder="1" applyAlignment="1">
      <alignment vertical="center"/>
    </xf>
    <xf numFmtId="3" fontId="59" fillId="0" borderId="45" xfId="0" applyNumberFormat="1" applyFont="1" applyBorder="1" applyAlignment="1">
      <alignment vertical="center"/>
    </xf>
    <xf numFmtId="0" fontId="63" fillId="0" borderId="21" xfId="0" applyFont="1" applyBorder="1" applyAlignment="1">
      <alignment horizontal="center" wrapText="1"/>
    </xf>
    <xf numFmtId="0" fontId="0" fillId="0" borderId="21" xfId="0" applyBorder="1" applyAlignment="1">
      <alignment horizontal="center" wrapText="1"/>
    </xf>
    <xf numFmtId="0" fontId="83" fillId="0" borderId="0" xfId="0" applyFont="1" applyFill="1" applyAlignment="1">
      <alignment horizontal="center"/>
    </xf>
    <xf numFmtId="167" fontId="59" fillId="0" borderId="0" xfId="0" applyNumberFormat="1" applyFont="1" applyFill="1" applyAlignment="1">
      <alignment horizontal="center" vertical="center"/>
    </xf>
    <xf numFmtId="3" fontId="59" fillId="0" borderId="0" xfId="0" applyNumberFormat="1" applyFont="1" applyFill="1" applyAlignment="1">
      <alignment horizontal="center" vertical="center"/>
    </xf>
    <xf numFmtId="167" fontId="59" fillId="57" borderId="0" xfId="0" applyNumberFormat="1" applyFont="1" applyFill="1" applyAlignment="1">
      <alignment horizontal="center" vertical="center"/>
    </xf>
    <xf numFmtId="167" fontId="63" fillId="55" borderId="0" xfId="0" applyNumberFormat="1" applyFont="1" applyFill="1" applyBorder="1" applyAlignment="1">
      <alignment horizontal="center" wrapText="1"/>
    </xf>
    <xf numFmtId="0" fontId="57" fillId="55" borderId="0" xfId="0" applyFont="1" applyFill="1" applyAlignment="1">
      <alignment horizontal="center"/>
    </xf>
    <xf numFmtId="0" fontId="0" fillId="0" borderId="0" xfId="0" applyAlignment="1">
      <alignment horizontal="center"/>
    </xf>
    <xf numFmtId="0" fontId="63" fillId="55" borderId="0" xfId="0" applyFont="1" applyFill="1" applyBorder="1" applyAlignment="1">
      <alignment horizontal="center" textRotation="90" wrapText="1"/>
    </xf>
    <xf numFmtId="0" fontId="0" fillId="0" borderId="0" xfId="0" applyAlignment="1">
      <alignment horizontal="center" wrapText="1"/>
    </xf>
    <xf numFmtId="0" fontId="63" fillId="0" borderId="0" xfId="0" applyFont="1" applyBorder="1" applyAlignment="1">
      <alignment horizontal="right" wrapText="1"/>
    </xf>
    <xf numFmtId="3" fontId="59" fillId="57" borderId="0" xfId="0" applyNumberFormat="1" applyFont="1" applyFill="1" applyAlignment="1">
      <alignment horizontal="center" vertical="center"/>
    </xf>
    <xf numFmtId="3" fontId="63" fillId="55" borderId="0" xfId="0" applyNumberFormat="1" applyFont="1" applyFill="1" applyBorder="1" applyAlignment="1">
      <alignment horizontal="center" wrapText="1"/>
    </xf>
    <xf numFmtId="3" fontId="83" fillId="0" borderId="0" xfId="0" applyNumberFormat="1" applyFont="1" applyFill="1" applyAlignment="1">
      <alignment horizontal="center"/>
    </xf>
    <xf numFmtId="3" fontId="0" fillId="0" borderId="21" xfId="0" applyNumberFormat="1" applyBorder="1" applyAlignment="1">
      <alignment horizontal="center" wrapText="1"/>
    </xf>
    <xf numFmtId="3" fontId="57" fillId="55" borderId="0" xfId="0" applyNumberFormat="1" applyFont="1" applyFill="1" applyAlignment="1">
      <alignment horizontal="center"/>
    </xf>
    <xf numFmtId="0" fontId="62" fillId="0" borderId="19" xfId="0" applyFont="1" applyBorder="1" applyAlignment="1">
      <alignment horizontal="right" vertical="center" wrapText="1"/>
    </xf>
    <xf numFmtId="0" fontId="59" fillId="0" borderId="0" xfId="0" applyFont="1" applyAlignment="1">
      <alignment vertical="center" wrapText="1"/>
    </xf>
    <xf numFmtId="0" fontId="72" fillId="58" borderId="35" xfId="0" applyFont="1" applyFill="1" applyBorder="1" applyAlignment="1">
      <alignment horizontal="center" vertical="center" wrapText="1"/>
    </xf>
    <xf numFmtId="0" fontId="72" fillId="58" borderId="19" xfId="0" applyFont="1" applyFill="1" applyBorder="1" applyAlignment="1">
      <alignment horizontal="center" vertical="center" wrapText="1"/>
    </xf>
    <xf numFmtId="0" fontId="72" fillId="58" borderId="24" xfId="0" applyFont="1" applyFill="1" applyBorder="1" applyAlignment="1">
      <alignment horizontal="center" vertical="center" wrapText="1"/>
    </xf>
    <xf numFmtId="0" fontId="72" fillId="58" borderId="46" xfId="0" applyFont="1" applyFill="1" applyBorder="1" applyAlignment="1">
      <alignment horizontal="center" textRotation="90" wrapText="1"/>
    </xf>
    <xf numFmtId="3" fontId="72" fillId="58" borderId="60" xfId="0" applyNumberFormat="1" applyFont="1" applyFill="1" applyBorder="1" applyAlignment="1">
      <alignment horizontal="center" textRotation="90" wrapText="1"/>
    </xf>
    <xf numFmtId="0" fontId="72" fillId="58" borderId="59" xfId="0" applyFont="1" applyFill="1" applyBorder="1" applyAlignment="1">
      <alignment horizontal="center" vertical="center" wrapText="1"/>
    </xf>
    <xf numFmtId="0" fontId="72" fillId="58" borderId="47" xfId="0" applyFont="1" applyFill="1" applyBorder="1" applyAlignment="1">
      <alignment horizontal="center" vertical="center" wrapText="1"/>
    </xf>
    <xf numFmtId="0" fontId="72" fillId="58" borderId="48" xfId="0" applyFont="1" applyFill="1" applyBorder="1" applyAlignment="1">
      <alignment horizontal="center" vertical="center" wrapText="1"/>
    </xf>
    <xf numFmtId="0" fontId="84" fillId="55" borderId="0" xfId="0" applyFont="1" applyFill="1" applyAlignment="1">
      <alignment horizontal="right" vertical="top"/>
    </xf>
    <xf numFmtId="0" fontId="84" fillId="55" borderId="0" xfId="0" applyFont="1" applyFill="1"/>
    <xf numFmtId="167" fontId="59" fillId="0" borderId="0" xfId="0" applyNumberFormat="1" applyFont="1" applyFill="1" applyAlignment="1">
      <alignment horizontal="center" vertical="center" wrapText="1"/>
    </xf>
    <xf numFmtId="0" fontId="63" fillId="55" borderId="21" xfId="0" applyFont="1" applyFill="1" applyBorder="1" applyAlignment="1">
      <alignment horizontal="center" wrapText="1"/>
    </xf>
    <xf numFmtId="0" fontId="0" fillId="0" borderId="0" xfId="0" applyFont="1" applyFill="1" applyBorder="1" applyProtection="1">
      <protection locked="0"/>
    </xf>
    <xf numFmtId="3" fontId="84" fillId="0" borderId="0" xfId="0" applyNumberFormat="1" applyFont="1" applyAlignment="1">
      <alignment horizontal="right" wrapText="1"/>
    </xf>
    <xf numFmtId="0" fontId="52" fillId="0" borderId="0" xfId="0" applyFont="1" applyFill="1" applyBorder="1" applyProtection="1">
      <protection locked="0"/>
    </xf>
    <xf numFmtId="3" fontId="59" fillId="0" borderId="0" xfId="0" applyNumberFormat="1" applyFont="1" applyFill="1" applyAlignment="1">
      <alignment horizontal="center" vertical="center" wrapText="1"/>
    </xf>
    <xf numFmtId="3" fontId="67" fillId="57" borderId="49" xfId="0" applyNumberFormat="1" applyFont="1" applyFill="1" applyBorder="1"/>
    <xf numFmtId="165" fontId="59" fillId="0" borderId="0" xfId="0" applyNumberFormat="1" applyFont="1"/>
    <xf numFmtId="165" fontId="79" fillId="58" borderId="38" xfId="0" applyNumberFormat="1" applyFont="1" applyFill="1" applyBorder="1" applyAlignment="1">
      <alignment horizontal="right" textRotation="90" wrapText="1"/>
    </xf>
    <xf numFmtId="165" fontId="67" fillId="0" borderId="47" xfId="0" applyNumberFormat="1" applyFont="1" applyBorder="1"/>
    <xf numFmtId="165" fontId="67" fillId="57" borderId="45" xfId="0" applyNumberFormat="1" applyFont="1" applyFill="1" applyBorder="1"/>
    <xf numFmtId="165" fontId="67" fillId="57" borderId="29" xfId="0" applyNumberFormat="1" applyFont="1" applyFill="1" applyBorder="1"/>
    <xf numFmtId="165" fontId="67" fillId="0" borderId="45" xfId="0" applyNumberFormat="1" applyFont="1" applyBorder="1"/>
    <xf numFmtId="165" fontId="67" fillId="0" borderId="29" xfId="0" applyNumberFormat="1" applyFont="1" applyBorder="1"/>
    <xf numFmtId="165" fontId="67" fillId="57" borderId="38" xfId="0" applyNumberFormat="1" applyFont="1" applyFill="1" applyBorder="1"/>
    <xf numFmtId="165" fontId="79" fillId="58" borderId="43" xfId="0" applyNumberFormat="1" applyFont="1" applyFill="1" applyBorder="1"/>
    <xf numFmtId="167" fontId="67" fillId="0" borderId="45" xfId="0" applyNumberFormat="1" applyFont="1" applyBorder="1"/>
    <xf numFmtId="167" fontId="67" fillId="57" borderId="45" xfId="0" applyNumberFormat="1" applyFont="1" applyFill="1" applyBorder="1"/>
    <xf numFmtId="167" fontId="67" fillId="57" borderId="29" xfId="0" applyNumberFormat="1" applyFont="1" applyFill="1" applyBorder="1"/>
    <xf numFmtId="167" fontId="67" fillId="57" borderId="38" xfId="0" applyNumberFormat="1" applyFont="1" applyFill="1" applyBorder="1"/>
    <xf numFmtId="167" fontId="79" fillId="58" borderId="43" xfId="0" applyNumberFormat="1" applyFont="1" applyFill="1" applyBorder="1"/>
    <xf numFmtId="165" fontId="59" fillId="55" borderId="47" xfId="0" applyNumberFormat="1" applyFont="1" applyFill="1" applyBorder="1" applyAlignment="1">
      <alignment horizontal="right"/>
    </xf>
    <xf numFmtId="167" fontId="67" fillId="55" borderId="0" xfId="0" applyNumberFormat="1" applyFont="1" applyFill="1" applyAlignment="1">
      <alignment horizontal="right"/>
    </xf>
    <xf numFmtId="167" fontId="67" fillId="57" borderId="0" xfId="0" applyNumberFormat="1" applyFont="1" applyFill="1" applyAlignment="1">
      <alignment horizontal="right"/>
    </xf>
    <xf numFmtId="167" fontId="62" fillId="55" borderId="0" xfId="0" applyNumberFormat="1" applyFont="1" applyFill="1" applyAlignment="1">
      <alignment horizontal="right"/>
    </xf>
    <xf numFmtId="0" fontId="0" fillId="0" borderId="33" xfId="0" applyBorder="1" applyAlignment="1">
      <alignment horizontal="right" vertical="center"/>
    </xf>
    <xf numFmtId="0" fontId="0" fillId="0" borderId="33" xfId="0" applyBorder="1" applyAlignment="1">
      <alignment horizontal="left" vertical="center"/>
    </xf>
    <xf numFmtId="0" fontId="0" fillId="0" borderId="34" xfId="0" applyBorder="1" applyAlignment="1">
      <alignment horizontal="left" vertical="center"/>
    </xf>
    <xf numFmtId="0" fontId="73" fillId="0" borderId="32" xfId="0" applyFont="1" applyFill="1" applyBorder="1" applyAlignment="1">
      <alignment horizontal="left" vertical="center"/>
    </xf>
    <xf numFmtId="17" fontId="59" fillId="0" borderId="64" xfId="0" applyNumberFormat="1" applyFont="1" applyFill="1" applyBorder="1" applyAlignment="1">
      <alignment horizontal="right"/>
    </xf>
    <xf numFmtId="3" fontId="59" fillId="0" borderId="52" xfId="0" applyNumberFormat="1" applyFont="1" applyFill="1" applyBorder="1" applyAlignment="1">
      <alignment horizontal="right"/>
    </xf>
    <xf numFmtId="3" fontId="59" fillId="0" borderId="38" xfId="0" applyNumberFormat="1" applyFont="1" applyFill="1" applyBorder="1" applyAlignment="1">
      <alignment horizontal="right"/>
    </xf>
    <xf numFmtId="165" fontId="59" fillId="0" borderId="38" xfId="0" applyNumberFormat="1" applyFont="1" applyFill="1" applyBorder="1" applyAlignment="1">
      <alignment horizontal="right"/>
    </xf>
    <xf numFmtId="3" fontId="59" fillId="0" borderId="39" xfId="0" applyNumberFormat="1" applyFont="1" applyFill="1" applyBorder="1" applyAlignment="1">
      <alignment horizontal="right"/>
    </xf>
    <xf numFmtId="2" fontId="59" fillId="0" borderId="38" xfId="0" applyNumberFormat="1" applyFont="1" applyFill="1" applyBorder="1" applyAlignment="1">
      <alignment horizontal="right"/>
    </xf>
    <xf numFmtId="17" fontId="67" fillId="0" borderId="21" xfId="0" applyNumberFormat="1" applyFont="1" applyFill="1" applyBorder="1" applyAlignment="1">
      <alignment horizontal="right"/>
    </xf>
    <xf numFmtId="3" fontId="67" fillId="0" borderId="21" xfId="0" applyNumberFormat="1" applyFont="1" applyFill="1" applyBorder="1" applyAlignment="1">
      <alignment horizontal="right"/>
    </xf>
    <xf numFmtId="167" fontId="67" fillId="0" borderId="21" xfId="0" applyNumberFormat="1" applyFont="1" applyFill="1" applyBorder="1" applyAlignment="1">
      <alignment horizontal="right"/>
    </xf>
    <xf numFmtId="4" fontId="67" fillId="0" borderId="21" xfId="0" applyNumberFormat="1" applyFont="1" applyFill="1" applyBorder="1" applyAlignment="1">
      <alignment horizontal="right"/>
    </xf>
    <xf numFmtId="1" fontId="67" fillId="0" borderId="47" xfId="0" applyNumberFormat="1" applyFont="1" applyBorder="1"/>
    <xf numFmtId="1" fontId="67" fillId="57" borderId="45" xfId="0" applyNumberFormat="1" applyFont="1" applyFill="1" applyBorder="1"/>
    <xf numFmtId="1" fontId="67" fillId="57" borderId="29" xfId="0" applyNumberFormat="1" applyFont="1" applyFill="1" applyBorder="1"/>
    <xf numFmtId="1" fontId="67" fillId="0" borderId="45" xfId="0" applyNumberFormat="1" applyFont="1" applyBorder="1"/>
    <xf numFmtId="1" fontId="67" fillId="0" borderId="29" xfId="0" applyNumberFormat="1" applyFont="1" applyBorder="1"/>
    <xf numFmtId="1" fontId="67" fillId="57" borderId="38" xfId="0" applyNumberFormat="1" applyFont="1" applyFill="1" applyBorder="1"/>
    <xf numFmtId="3" fontId="67" fillId="0" borderId="46" xfId="0" applyNumberFormat="1" applyFont="1" applyBorder="1" applyAlignment="1">
      <alignment vertical="center"/>
    </xf>
    <xf numFmtId="3" fontId="67" fillId="0" borderId="47" xfId="0" applyNumberFormat="1" applyFont="1" applyBorder="1" applyAlignment="1">
      <alignment vertical="center"/>
    </xf>
    <xf numFmtId="3" fontId="67" fillId="0" borderId="19" xfId="0" applyNumberFormat="1" applyFont="1" applyBorder="1" applyAlignment="1">
      <alignment vertical="center"/>
    </xf>
    <xf numFmtId="0" fontId="74" fillId="55" borderId="0" xfId="0" applyFont="1" applyFill="1" applyAlignment="1">
      <alignment horizontal="left" vertical="center"/>
    </xf>
    <xf numFmtId="0" fontId="0" fillId="0" borderId="0" xfId="0" applyAlignment="1">
      <alignment horizontal="center" wrapText="1"/>
    </xf>
    <xf numFmtId="0" fontId="0" fillId="0" borderId="0" xfId="0" applyAlignment="1"/>
    <xf numFmtId="0" fontId="0" fillId="0" borderId="0" xfId="0" applyAlignment="1">
      <alignment wrapText="1"/>
    </xf>
    <xf numFmtId="0" fontId="0" fillId="0" borderId="0" xfId="0" applyAlignment="1">
      <alignment vertical="center"/>
    </xf>
    <xf numFmtId="17" fontId="59" fillId="0" borderId="65" xfId="0" applyNumberFormat="1" applyFont="1" applyFill="1" applyBorder="1" applyAlignment="1">
      <alignment horizontal="right" vertical="center"/>
    </xf>
    <xf numFmtId="167" fontId="59" fillId="0" borderId="65" xfId="0" applyNumberFormat="1" applyFont="1" applyFill="1" applyBorder="1" applyAlignment="1">
      <alignment horizontal="center" vertical="center"/>
    </xf>
    <xf numFmtId="3" fontId="59" fillId="0" borderId="65" xfId="0" applyNumberFormat="1" applyFont="1" applyFill="1" applyBorder="1" applyAlignment="1">
      <alignment horizontal="center" vertical="center"/>
    </xf>
    <xf numFmtId="3" fontId="59" fillId="0" borderId="65" xfId="0" applyNumberFormat="1" applyFont="1" applyFill="1" applyBorder="1" applyAlignment="1">
      <alignment horizontal="right" vertical="center"/>
    </xf>
    <xf numFmtId="3" fontId="0" fillId="0" borderId="0" xfId="0" applyNumberFormat="1" applyFont="1" applyFill="1" applyBorder="1" applyProtection="1">
      <protection locked="0"/>
    </xf>
    <xf numFmtId="0" fontId="79" fillId="58" borderId="37" xfId="0" applyFont="1" applyFill="1" applyBorder="1" applyAlignment="1">
      <alignment horizontal="right" textRotation="90" wrapText="1"/>
    </xf>
    <xf numFmtId="0" fontId="0" fillId="0" borderId="0" xfId="0" applyBorder="1" applyAlignment="1">
      <alignment vertical="center"/>
    </xf>
    <xf numFmtId="17" fontId="59" fillId="0" borderId="21" xfId="0" applyNumberFormat="1" applyFont="1" applyFill="1" applyBorder="1" applyAlignment="1">
      <alignment horizontal="right" vertical="center"/>
    </xf>
    <xf numFmtId="167" fontId="59" fillId="0" borderId="21" xfId="0" applyNumberFormat="1" applyFont="1" applyFill="1" applyBorder="1" applyAlignment="1">
      <alignment horizontal="center" vertical="center"/>
    </xf>
    <xf numFmtId="3" fontId="59" fillId="0" borderId="21" xfId="0" applyNumberFormat="1" applyFont="1" applyFill="1" applyBorder="1" applyAlignment="1">
      <alignment horizontal="center" vertical="center"/>
    </xf>
    <xf numFmtId="3" fontId="59" fillId="0" borderId="21" xfId="0" applyNumberFormat="1" applyFont="1" applyFill="1" applyBorder="1" applyAlignment="1">
      <alignment horizontal="right" vertical="center"/>
    </xf>
    <xf numFmtId="166" fontId="58" fillId="55" borderId="0" xfId="0" applyNumberFormat="1" applyFont="1" applyFill="1" applyBorder="1" applyAlignment="1" applyProtection="1">
      <alignment horizontal="left"/>
      <protection locked="0"/>
    </xf>
    <xf numFmtId="0" fontId="63" fillId="0" borderId="20" xfId="0" applyFont="1" applyFill="1" applyBorder="1" applyAlignment="1">
      <alignment horizontal="left" vertical="center" wrapText="1"/>
    </xf>
    <xf numFmtId="0" fontId="63" fillId="0" borderId="0" xfId="0" applyFont="1" applyFill="1" applyBorder="1" applyAlignment="1">
      <alignment horizontal="left" vertical="center" wrapText="1"/>
    </xf>
    <xf numFmtId="0" fontId="59" fillId="0" borderId="0" xfId="0" applyFont="1" applyFill="1" applyBorder="1" applyAlignment="1">
      <alignment horizontal="left" vertical="top" wrapText="1"/>
    </xf>
    <xf numFmtId="0" fontId="59" fillId="0" borderId="28" xfId="0" applyFont="1" applyFill="1" applyBorder="1" applyAlignment="1">
      <alignment horizontal="left" vertical="top" wrapText="1"/>
    </xf>
    <xf numFmtId="0" fontId="62" fillId="0" borderId="20" xfId="0" applyFont="1" applyBorder="1" applyAlignment="1">
      <alignment horizontal="left" vertical="top" wrapText="1"/>
    </xf>
    <xf numFmtId="0" fontId="62" fillId="0" borderId="0" xfId="0" applyFont="1" applyBorder="1" applyAlignment="1">
      <alignment horizontal="left" vertical="top" wrapText="1"/>
    </xf>
    <xf numFmtId="0" fontId="62" fillId="0" borderId="28" xfId="0" applyFont="1" applyBorder="1" applyAlignment="1">
      <alignment horizontal="left" vertical="top" wrapText="1"/>
    </xf>
    <xf numFmtId="0" fontId="59" fillId="0" borderId="0" xfId="0" applyFont="1" applyBorder="1" applyAlignment="1">
      <alignment horizontal="left" vertical="top" wrapText="1"/>
    </xf>
    <xf numFmtId="0" fontId="59" fillId="0" borderId="28" xfId="0" applyFont="1" applyBorder="1" applyAlignment="1">
      <alignment horizontal="left" vertical="top" wrapText="1"/>
    </xf>
    <xf numFmtId="0" fontId="62" fillId="0" borderId="21" xfId="0" applyFont="1" applyBorder="1" applyAlignment="1">
      <alignment horizontal="left" vertical="center" wrapText="1"/>
    </xf>
    <xf numFmtId="0" fontId="62" fillId="0" borderId="26" xfId="0" applyFont="1" applyBorder="1" applyAlignment="1">
      <alignment horizontal="left" vertical="center" wrapText="1"/>
    </xf>
    <xf numFmtId="0" fontId="74" fillId="0" borderId="21" xfId="0" applyFont="1" applyBorder="1" applyAlignment="1">
      <alignment horizontal="left" vertical="center"/>
    </xf>
    <xf numFmtId="0" fontId="62" fillId="0" borderId="25" xfId="0" applyFont="1" applyBorder="1" applyAlignment="1">
      <alignment horizontal="left" wrapText="1"/>
    </xf>
    <xf numFmtId="0" fontId="62" fillId="0" borderId="21" xfId="0" applyFont="1" applyBorder="1" applyAlignment="1">
      <alignment horizontal="left" wrapText="1"/>
    </xf>
    <xf numFmtId="0" fontId="62" fillId="0" borderId="26" xfId="0" applyFont="1" applyBorder="1" applyAlignment="1">
      <alignment horizontal="left" wrapText="1"/>
    </xf>
    <xf numFmtId="0" fontId="63" fillId="0" borderId="20" xfId="0" applyFont="1" applyBorder="1" applyAlignment="1">
      <alignment horizontal="left" vertical="center" wrapText="1"/>
    </xf>
    <xf numFmtId="0" fontId="63" fillId="0" borderId="0" xfId="0" applyFont="1" applyBorder="1" applyAlignment="1">
      <alignment horizontal="left" vertical="center" wrapText="1"/>
    </xf>
    <xf numFmtId="0" fontId="77" fillId="58" borderId="19" xfId="0" applyFont="1" applyFill="1" applyBorder="1" applyAlignment="1">
      <alignment horizontal="left" vertical="center" wrapText="1"/>
    </xf>
    <xf numFmtId="0" fontId="77" fillId="58" borderId="23" xfId="0" applyFont="1" applyFill="1" applyBorder="1" applyAlignment="1">
      <alignment horizontal="left" vertical="center" wrapText="1"/>
    </xf>
    <xf numFmtId="0" fontId="77" fillId="58" borderId="24" xfId="0" applyFont="1" applyFill="1" applyBorder="1" applyAlignment="1">
      <alignment horizontal="left" vertical="center" wrapText="1"/>
    </xf>
    <xf numFmtId="0" fontId="59" fillId="0" borderId="20" xfId="0" applyFont="1" applyBorder="1" applyAlignment="1">
      <alignment horizontal="left" vertical="top" wrapText="1"/>
    </xf>
    <xf numFmtId="0" fontId="62" fillId="0" borderId="0" xfId="0" applyFont="1" applyBorder="1" applyAlignment="1">
      <alignment horizontal="left" vertical="center" wrapText="1"/>
    </xf>
    <xf numFmtId="0" fontId="62" fillId="0" borderId="28" xfId="0" applyFont="1" applyBorder="1" applyAlignment="1">
      <alignment horizontal="left" vertical="center" wrapText="1"/>
    </xf>
    <xf numFmtId="0" fontId="59" fillId="0" borderId="21" xfId="0" applyFont="1" applyBorder="1" applyAlignment="1">
      <alignment horizontal="left" vertical="top" wrapText="1"/>
    </xf>
    <xf numFmtId="0" fontId="59" fillId="0" borderId="26" xfId="0" applyFont="1" applyBorder="1" applyAlignment="1">
      <alignment horizontal="left" vertical="top" wrapText="1"/>
    </xf>
    <xf numFmtId="0" fontId="63" fillId="0" borderId="20" xfId="0" applyFont="1" applyBorder="1" applyAlignment="1">
      <alignment horizontal="left" vertical="top" wrapText="1"/>
    </xf>
    <xf numFmtId="0" fontId="52" fillId="0" borderId="0" xfId="0" applyFont="1" applyBorder="1" applyAlignment="1">
      <alignment horizontal="left" vertical="top" wrapText="1"/>
    </xf>
    <xf numFmtId="0" fontId="52" fillId="0" borderId="28" xfId="0" applyFont="1" applyBorder="1" applyAlignment="1">
      <alignment horizontal="left" vertical="top" wrapText="1"/>
    </xf>
    <xf numFmtId="0" fontId="86" fillId="55" borderId="0" xfId="0" applyFont="1" applyFill="1" applyBorder="1" applyAlignment="1">
      <alignment horizontal="left" vertical="top" wrapText="1"/>
    </xf>
    <xf numFmtId="0" fontId="86" fillId="55" borderId="28" xfId="0" applyFont="1" applyFill="1" applyBorder="1" applyAlignment="1">
      <alignment horizontal="left" vertical="top" wrapText="1"/>
    </xf>
    <xf numFmtId="0" fontId="63" fillId="55" borderId="21" xfId="0" applyFont="1" applyFill="1" applyBorder="1" applyAlignment="1">
      <alignment horizontal="left"/>
    </xf>
    <xf numFmtId="0" fontId="57" fillId="55" borderId="0" xfId="0" applyFont="1" applyFill="1" applyBorder="1" applyAlignment="1">
      <alignment horizontal="center"/>
    </xf>
    <xf numFmtId="3" fontId="58" fillId="55" borderId="0" xfId="0" applyNumberFormat="1" applyFont="1" applyFill="1" applyAlignment="1" applyProtection="1">
      <alignment horizontal="left"/>
      <protection locked="0"/>
    </xf>
    <xf numFmtId="169" fontId="74" fillId="55" borderId="0" xfId="0" applyNumberFormat="1" applyFont="1" applyFill="1" applyBorder="1" applyAlignment="1">
      <alignment horizontal="left" vertical="center"/>
    </xf>
    <xf numFmtId="0" fontId="75" fillId="56" borderId="0" xfId="0" applyFont="1" applyFill="1" applyAlignment="1">
      <alignment horizontal="left" vertical="center"/>
    </xf>
    <xf numFmtId="0" fontId="76" fillId="55" borderId="0" xfId="0" applyFont="1" applyFill="1" applyAlignment="1">
      <alignment horizontal="left" vertical="center"/>
    </xf>
    <xf numFmtId="0" fontId="77" fillId="56" borderId="0" xfId="0" applyFont="1" applyFill="1" applyAlignment="1">
      <alignment horizontal="left" vertical="center"/>
    </xf>
    <xf numFmtId="0" fontId="74" fillId="55" borderId="0" xfId="0" applyFont="1" applyFill="1" applyAlignment="1">
      <alignment horizontal="left" vertical="center"/>
    </xf>
    <xf numFmtId="166" fontId="58" fillId="55" borderId="0" xfId="0" applyNumberFormat="1" applyFont="1" applyFill="1" applyBorder="1" applyAlignment="1" applyProtection="1">
      <alignment horizontal="left"/>
      <protection locked="0"/>
    </xf>
    <xf numFmtId="0" fontId="0" fillId="0" borderId="0" xfId="0" applyAlignment="1">
      <alignment horizontal="left" vertical="center"/>
    </xf>
    <xf numFmtId="0" fontId="84" fillId="0" borderId="0" xfId="0" applyFont="1" applyAlignment="1">
      <alignment horizontal="center" wrapText="1"/>
    </xf>
    <xf numFmtId="0" fontId="0" fillId="0" borderId="0" xfId="0" applyAlignment="1">
      <alignment horizontal="center" wrapText="1"/>
    </xf>
    <xf numFmtId="166" fontId="65" fillId="55" borderId="0" xfId="0" applyNumberFormat="1" applyFont="1" applyFill="1" applyBorder="1" applyAlignment="1" applyProtection="1">
      <alignment horizontal="left"/>
      <protection locked="0"/>
    </xf>
    <xf numFmtId="0" fontId="85" fillId="0" borderId="0" xfId="0" applyFont="1" applyAlignment="1"/>
    <xf numFmtId="0" fontId="65" fillId="55" borderId="0" xfId="0" applyFont="1" applyFill="1" applyAlignment="1" applyProtection="1">
      <protection locked="0"/>
    </xf>
    <xf numFmtId="0" fontId="0" fillId="0" borderId="0" xfId="0" applyAlignment="1"/>
    <xf numFmtId="0" fontId="75" fillId="58" borderId="0" xfId="0" applyFont="1" applyFill="1" applyAlignment="1">
      <alignment horizontal="left" vertical="center"/>
    </xf>
    <xf numFmtId="0" fontId="52" fillId="0" borderId="0" xfId="0" applyFont="1" applyAlignment="1">
      <alignment horizontal="center" wrapText="1"/>
    </xf>
    <xf numFmtId="0" fontId="63" fillId="0" borderId="0" xfId="0" applyFont="1" applyBorder="1" applyAlignment="1">
      <alignment horizontal="center" wrapText="1"/>
    </xf>
    <xf numFmtId="0" fontId="0" fillId="0" borderId="0" xfId="0" applyBorder="1" applyAlignment="1">
      <alignment horizontal="center" wrapText="1"/>
    </xf>
    <xf numFmtId="166" fontId="65" fillId="55" borderId="0" xfId="0" applyNumberFormat="1" applyFont="1" applyFill="1" applyBorder="1" applyAlignment="1" applyProtection="1">
      <alignment horizontal="left" vertical="top" wrapText="1"/>
      <protection locked="0"/>
    </xf>
    <xf numFmtId="0" fontId="0" fillId="0" borderId="0" xfId="0" applyAlignment="1">
      <alignment wrapText="1"/>
    </xf>
    <xf numFmtId="0" fontId="71" fillId="58" borderId="35" xfId="0" applyFont="1" applyFill="1" applyBorder="1" applyAlignment="1">
      <alignment horizontal="center" vertical="center" textRotation="90"/>
    </xf>
    <xf numFmtId="0" fontId="71" fillId="58" borderId="27" xfId="0" applyFont="1" applyFill="1" applyBorder="1" applyAlignment="1">
      <alignment horizontal="center" vertical="center" textRotation="90"/>
    </xf>
    <xf numFmtId="0" fontId="71" fillId="58" borderId="36" xfId="0" applyFont="1" applyFill="1" applyBorder="1" applyAlignment="1">
      <alignment horizontal="center" vertical="center" textRotation="90"/>
    </xf>
    <xf numFmtId="0" fontId="79" fillId="58" borderId="32" xfId="0" applyFont="1" applyFill="1" applyBorder="1" applyAlignment="1">
      <alignment horizontal="center" vertical="center"/>
    </xf>
    <xf numFmtId="0" fontId="79" fillId="58" borderId="58" xfId="0" applyFont="1" applyFill="1" applyBorder="1" applyAlignment="1">
      <alignment horizontal="center" vertical="center"/>
    </xf>
    <xf numFmtId="0" fontId="79" fillId="58" borderId="57" xfId="0" applyFont="1" applyFill="1" applyBorder="1" applyAlignment="1">
      <alignment horizontal="center" vertical="center"/>
    </xf>
    <xf numFmtId="0" fontId="79" fillId="58" borderId="33" xfId="0" applyFont="1" applyFill="1" applyBorder="1" applyAlignment="1">
      <alignment horizontal="center" vertical="center"/>
    </xf>
    <xf numFmtId="0" fontId="79" fillId="58" borderId="34" xfId="0" applyFont="1" applyFill="1" applyBorder="1" applyAlignment="1">
      <alignment horizontal="center" vertical="center"/>
    </xf>
    <xf numFmtId="17" fontId="79" fillId="58" borderId="57" xfId="0" applyNumberFormat="1" applyFont="1" applyFill="1" applyBorder="1" applyAlignment="1">
      <alignment horizontal="center"/>
    </xf>
    <xf numFmtId="17" fontId="79" fillId="58" borderId="33" xfId="0" applyNumberFormat="1" applyFont="1" applyFill="1" applyBorder="1" applyAlignment="1">
      <alignment horizontal="center"/>
    </xf>
    <xf numFmtId="17" fontId="79" fillId="58" borderId="58" xfId="0" applyNumberFormat="1" applyFont="1" applyFill="1" applyBorder="1" applyAlignment="1">
      <alignment horizontal="center"/>
    </xf>
    <xf numFmtId="17" fontId="79" fillId="58" borderId="42" xfId="0" applyNumberFormat="1" applyFont="1" applyFill="1" applyBorder="1" applyAlignment="1">
      <alignment horizontal="center"/>
    </xf>
    <xf numFmtId="17" fontId="79" fillId="58" borderId="55" xfId="0" applyNumberFormat="1" applyFont="1" applyFill="1" applyBorder="1" applyAlignment="1">
      <alignment horizontal="center"/>
    </xf>
    <xf numFmtId="17" fontId="79" fillId="58" borderId="43" xfId="0" applyNumberFormat="1" applyFont="1" applyFill="1" applyBorder="1" applyAlignment="1">
      <alignment horizontal="center"/>
    </xf>
    <xf numFmtId="17" fontId="79" fillId="58" borderId="56" xfId="0" applyNumberFormat="1" applyFont="1" applyFill="1" applyBorder="1" applyAlignment="1">
      <alignment horizontal="center"/>
    </xf>
    <xf numFmtId="0" fontId="0" fillId="0" borderId="33" xfId="0" applyBorder="1" applyAlignment="1">
      <alignment horizontal="center"/>
    </xf>
    <xf numFmtId="0" fontId="0" fillId="0" borderId="58" xfId="0" applyBorder="1" applyAlignment="1">
      <alignment horizontal="center"/>
    </xf>
    <xf numFmtId="0" fontId="79" fillId="58" borderId="32" xfId="0" applyFont="1" applyFill="1" applyBorder="1" applyAlignment="1">
      <alignment horizontal="center"/>
    </xf>
    <xf numFmtId="0" fontId="0" fillId="0" borderId="34" xfId="0" applyBorder="1" applyAlignment="1">
      <alignment horizontal="center"/>
    </xf>
    <xf numFmtId="17" fontId="79" fillId="58" borderId="32" xfId="0" applyNumberFormat="1" applyFont="1" applyFill="1" applyBorder="1" applyAlignment="1">
      <alignment horizontal="center"/>
    </xf>
    <xf numFmtId="0" fontId="79" fillId="58" borderId="33" xfId="0" applyFont="1" applyFill="1" applyBorder="1" applyAlignment="1">
      <alignment horizontal="center"/>
    </xf>
    <xf numFmtId="0" fontId="79" fillId="58" borderId="34" xfId="0" applyFont="1" applyFill="1" applyBorder="1" applyAlignment="1">
      <alignment horizontal="center"/>
    </xf>
    <xf numFmtId="17" fontId="79" fillId="58" borderId="34" xfId="0" applyNumberFormat="1" applyFont="1" applyFill="1" applyBorder="1" applyAlignment="1">
      <alignment horizontal="center"/>
    </xf>
    <xf numFmtId="0" fontId="72" fillId="58" borderId="20" xfId="0" applyFont="1" applyFill="1" applyBorder="1" applyAlignment="1">
      <alignment horizontal="center" vertical="center"/>
    </xf>
    <xf numFmtId="0" fontId="72" fillId="58" borderId="0" xfId="0" applyFont="1" applyFill="1" applyBorder="1" applyAlignment="1">
      <alignment horizontal="center" vertical="center"/>
    </xf>
    <xf numFmtId="0" fontId="0" fillId="0" borderId="0" xfId="0" applyAlignment="1">
      <alignment vertical="center"/>
    </xf>
    <xf numFmtId="0" fontId="59" fillId="59" borderId="25" xfId="0" applyNumberFormat="1" applyFont="1" applyFill="1" applyBorder="1" applyAlignment="1">
      <alignment horizontal="left" vertical="center"/>
    </xf>
    <xf numFmtId="0" fontId="59" fillId="59" borderId="21" xfId="0" applyNumberFormat="1" applyFont="1" applyFill="1" applyBorder="1" applyAlignment="1">
      <alignment horizontal="left" vertical="center"/>
    </xf>
    <xf numFmtId="0" fontId="0" fillId="0" borderId="21" xfId="0" applyBorder="1" applyAlignment="1">
      <alignment vertical="center"/>
    </xf>
    <xf numFmtId="0" fontId="70" fillId="58" borderId="32" xfId="0" applyFont="1" applyFill="1"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72" fillId="58" borderId="32" xfId="0" applyFont="1" applyFill="1" applyBorder="1" applyAlignment="1">
      <alignment horizontal="center" vertical="center"/>
    </xf>
    <xf numFmtId="0" fontId="73" fillId="0" borderId="32" xfId="0" applyFont="1" applyFill="1" applyBorder="1" applyAlignment="1">
      <alignment horizontal="right" vertical="center"/>
    </xf>
    <xf numFmtId="0" fontId="0" fillId="0" borderId="33" xfId="0" applyBorder="1" applyAlignment="1">
      <alignment horizontal="right" vertical="center"/>
    </xf>
    <xf numFmtId="0" fontId="0" fillId="0" borderId="34" xfId="0" applyBorder="1" applyAlignment="1">
      <alignment horizontal="right" vertical="center"/>
    </xf>
    <xf numFmtId="0" fontId="73" fillId="59" borderId="32" xfId="0" applyFont="1" applyFill="1" applyBorder="1" applyAlignment="1">
      <alignment horizontal="center" vertical="center" shrinkToFit="1"/>
    </xf>
    <xf numFmtId="0" fontId="0" fillId="0" borderId="34" xfId="0" applyBorder="1" applyAlignment="1">
      <alignment horizontal="center" vertical="center" shrinkToFit="1"/>
    </xf>
    <xf numFmtId="0" fontId="73" fillId="59" borderId="32" xfId="0" applyFont="1" applyFill="1" applyBorder="1" applyAlignment="1">
      <alignment horizontal="left" vertical="center"/>
    </xf>
    <xf numFmtId="0" fontId="0" fillId="0" borderId="33" xfId="0" applyBorder="1" applyAlignment="1">
      <alignment horizontal="left" vertical="center"/>
    </xf>
    <xf numFmtId="0" fontId="0" fillId="0" borderId="34" xfId="0" applyBorder="1" applyAlignment="1">
      <alignment horizontal="left" vertical="center"/>
    </xf>
    <xf numFmtId="0" fontId="72" fillId="58" borderId="19" xfId="0" applyFont="1" applyFill="1" applyBorder="1" applyAlignment="1">
      <alignment horizontal="center" vertical="center"/>
    </xf>
    <xf numFmtId="0" fontId="72" fillId="58" borderId="23" xfId="0" applyFont="1" applyFill="1" applyBorder="1" applyAlignment="1">
      <alignment horizontal="center" vertical="center"/>
    </xf>
    <xf numFmtId="0" fontId="72" fillId="58" borderId="24" xfId="0" applyFont="1" applyFill="1" applyBorder="1" applyAlignment="1">
      <alignment horizontal="center" vertical="center"/>
    </xf>
    <xf numFmtId="0" fontId="59" fillId="59" borderId="32" xfId="0" applyNumberFormat="1" applyFont="1" applyFill="1" applyBorder="1" applyAlignment="1">
      <alignment horizontal="left" vertical="center"/>
    </xf>
    <xf numFmtId="0" fontId="59" fillId="59" borderId="33" xfId="0" applyNumberFormat="1" applyFont="1" applyFill="1" applyBorder="1" applyAlignment="1">
      <alignment horizontal="left" vertical="center"/>
    </xf>
    <xf numFmtId="0" fontId="59" fillId="59" borderId="34" xfId="0" applyNumberFormat="1" applyFont="1" applyFill="1" applyBorder="1" applyAlignment="1">
      <alignment horizontal="left" vertical="center"/>
    </xf>
    <xf numFmtId="0" fontId="62" fillId="0" borderId="19" xfId="0" applyFont="1" applyBorder="1" applyAlignment="1">
      <alignment horizontal="right" vertical="center"/>
    </xf>
    <xf numFmtId="0" fontId="62" fillId="0" borderId="23" xfId="0" applyFont="1" applyBorder="1" applyAlignment="1">
      <alignment horizontal="right" vertical="center"/>
    </xf>
    <xf numFmtId="14" fontId="62" fillId="0" borderId="33" xfId="0" applyNumberFormat="1" applyFont="1" applyBorder="1" applyAlignment="1">
      <alignment horizontal="center" vertical="center" wrapText="1"/>
    </xf>
    <xf numFmtId="14" fontId="62" fillId="0" borderId="34" xfId="0" applyNumberFormat="1" applyFont="1" applyBorder="1" applyAlignment="1">
      <alignment horizontal="center" vertical="center" wrapText="1"/>
    </xf>
    <xf numFmtId="0" fontId="80" fillId="58" borderId="19" xfId="0" applyFont="1" applyFill="1" applyBorder="1" applyAlignment="1">
      <alignment horizontal="center"/>
    </xf>
    <xf numFmtId="0" fontId="80" fillId="58" borderId="23" xfId="0" applyFont="1" applyFill="1" applyBorder="1" applyAlignment="1">
      <alignment horizontal="center"/>
    </xf>
    <xf numFmtId="0" fontId="80" fillId="58" borderId="24" xfId="0" applyFont="1" applyFill="1" applyBorder="1" applyAlignment="1">
      <alignment horizontal="center"/>
    </xf>
    <xf numFmtId="0" fontId="0" fillId="0" borderId="33" xfId="0" applyBorder="1" applyAlignment="1">
      <alignment vertical="center"/>
    </xf>
    <xf numFmtId="0" fontId="0" fillId="0" borderId="34" xfId="0" applyBorder="1" applyAlignment="1">
      <alignment vertical="center"/>
    </xf>
    <xf numFmtId="17" fontId="17" fillId="59" borderId="33" xfId="0" applyNumberFormat="1" applyFont="1" applyFill="1" applyBorder="1" applyAlignment="1">
      <alignment horizontal="left" vertical="center"/>
    </xf>
    <xf numFmtId="17" fontId="0" fillId="59" borderId="33" xfId="0" applyNumberFormat="1" applyFill="1" applyBorder="1" applyAlignment="1">
      <alignment horizontal="left" vertical="center"/>
    </xf>
    <xf numFmtId="0" fontId="82" fillId="58" borderId="19" xfId="0" applyFont="1" applyFill="1" applyBorder="1" applyAlignment="1">
      <alignment horizontal="center" vertical="center"/>
    </xf>
    <xf numFmtId="0" fontId="82" fillId="58" borderId="23" xfId="0" applyFont="1" applyFill="1" applyBorder="1" applyAlignment="1">
      <alignment horizontal="center" vertical="center"/>
    </xf>
    <xf numFmtId="0" fontId="82" fillId="58" borderId="24" xfId="0" applyFont="1" applyFill="1" applyBorder="1" applyAlignment="1">
      <alignment horizontal="center" vertical="center"/>
    </xf>
    <xf numFmtId="3" fontId="59" fillId="59" borderId="32" xfId="0" applyNumberFormat="1" applyFont="1" applyFill="1" applyBorder="1" applyAlignment="1">
      <alignment horizontal="left"/>
    </xf>
    <xf numFmtId="0" fontId="59" fillId="59" borderId="33" xfId="0" applyFont="1" applyFill="1" applyBorder="1" applyAlignment="1">
      <alignment horizontal="left"/>
    </xf>
    <xf numFmtId="0" fontId="59" fillId="59" borderId="34" xfId="0" applyFont="1" applyFill="1" applyBorder="1" applyAlignment="1">
      <alignment horizontal="left"/>
    </xf>
    <xf numFmtId="0" fontId="62" fillId="0" borderId="32" xfId="0" applyFont="1" applyBorder="1" applyAlignment="1">
      <alignment horizontal="right"/>
    </xf>
    <xf numFmtId="0" fontId="62" fillId="0" borderId="33" xfId="0" applyFont="1" applyBorder="1" applyAlignment="1">
      <alignment horizontal="right"/>
    </xf>
    <xf numFmtId="0" fontId="62" fillId="0" borderId="34" xfId="0" applyFont="1" applyBorder="1" applyAlignment="1">
      <alignment horizontal="right"/>
    </xf>
    <xf numFmtId="0" fontId="72" fillId="58" borderId="32" xfId="0" applyFont="1" applyFill="1" applyBorder="1" applyAlignment="1">
      <alignment horizontal="center"/>
    </xf>
    <xf numFmtId="0" fontId="72" fillId="58" borderId="33" xfId="0" applyFont="1" applyFill="1" applyBorder="1" applyAlignment="1">
      <alignment horizontal="center"/>
    </xf>
    <xf numFmtId="0" fontId="72" fillId="58" borderId="34" xfId="0" applyFont="1" applyFill="1" applyBorder="1" applyAlignment="1">
      <alignment horizontal="center"/>
    </xf>
    <xf numFmtId="17" fontId="81" fillId="58" borderId="35" xfId="0" applyNumberFormat="1" applyFont="1" applyFill="1" applyBorder="1" applyAlignment="1">
      <alignment horizontal="right"/>
    </xf>
    <xf numFmtId="17" fontId="81" fillId="58" borderId="36" xfId="0" applyNumberFormat="1" applyFont="1" applyFill="1" applyBorder="1" applyAlignment="1">
      <alignment horizontal="right"/>
    </xf>
  </cellXfs>
  <cellStyles count="1932">
    <cellStyle name="=C:\WINNT\SYSTEM32\COMMAND.COM" xfId="4" xr:uid="{00000000-0005-0000-0000-000000000000}"/>
    <cellStyle name="=C:\WINNT\SYSTEM32\COMMAND.COM 2" xfId="5" xr:uid="{00000000-0005-0000-0000-000001000000}"/>
    <cellStyle name="=C:\WINNT\SYSTEM32\COMMAND.COM 3" xfId="6" xr:uid="{00000000-0005-0000-0000-000002000000}"/>
    <cellStyle name="=C:\WINNT\SYSTEM32\COMMAND.COM 4" xfId="7" xr:uid="{00000000-0005-0000-0000-000003000000}"/>
    <cellStyle name="20% - Accent1 2" xfId="8" xr:uid="{00000000-0005-0000-0000-000004000000}"/>
    <cellStyle name="20% - Accent1 2 2" xfId="9" xr:uid="{00000000-0005-0000-0000-000005000000}"/>
    <cellStyle name="20% - Accent1 2 2 2" xfId="10" xr:uid="{00000000-0005-0000-0000-000006000000}"/>
    <cellStyle name="20% - Accent1 2 2 2 2" xfId="11" xr:uid="{00000000-0005-0000-0000-000007000000}"/>
    <cellStyle name="20% - Accent1 2 2 2 3" xfId="12" xr:uid="{00000000-0005-0000-0000-000008000000}"/>
    <cellStyle name="20% - Accent1 2 2 2 3 2" xfId="13" xr:uid="{00000000-0005-0000-0000-000009000000}"/>
    <cellStyle name="20% - Accent1 2 2 2 4" xfId="14" xr:uid="{00000000-0005-0000-0000-00000A000000}"/>
    <cellStyle name="20% - Accent1 2 2 3" xfId="15" xr:uid="{00000000-0005-0000-0000-00000B000000}"/>
    <cellStyle name="20% - Accent1 2 2 4" xfId="16" xr:uid="{00000000-0005-0000-0000-00000C000000}"/>
    <cellStyle name="20% - Accent1 2 2 4 2" xfId="17" xr:uid="{00000000-0005-0000-0000-00000D000000}"/>
    <cellStyle name="20% - Accent1 2 2 5" xfId="18" xr:uid="{00000000-0005-0000-0000-00000E000000}"/>
    <cellStyle name="20% - Accent1 2 3" xfId="19" xr:uid="{00000000-0005-0000-0000-00000F000000}"/>
    <cellStyle name="20% - Accent1 2 3 2" xfId="20" xr:uid="{00000000-0005-0000-0000-000010000000}"/>
    <cellStyle name="20% - Accent1 2 3 3" xfId="21" xr:uid="{00000000-0005-0000-0000-000011000000}"/>
    <cellStyle name="20% - Accent1 2 4" xfId="22" xr:uid="{00000000-0005-0000-0000-000012000000}"/>
    <cellStyle name="20% - Accent1 2 4 2" xfId="23" xr:uid="{00000000-0005-0000-0000-000013000000}"/>
    <cellStyle name="20% - Accent1 2 5" xfId="24" xr:uid="{00000000-0005-0000-0000-000014000000}"/>
    <cellStyle name="20% - Accent1 2 6" xfId="25" xr:uid="{00000000-0005-0000-0000-000015000000}"/>
    <cellStyle name="20% - Accent1 3" xfId="26" xr:uid="{00000000-0005-0000-0000-000016000000}"/>
    <cellStyle name="20% - Accent1 3 2" xfId="27" xr:uid="{00000000-0005-0000-0000-000017000000}"/>
    <cellStyle name="20% - Accent1 4" xfId="28" xr:uid="{00000000-0005-0000-0000-000018000000}"/>
    <cellStyle name="20% - Accent1 4 2" xfId="29" xr:uid="{00000000-0005-0000-0000-000019000000}"/>
    <cellStyle name="20% - Accent1 4 3" xfId="30" xr:uid="{00000000-0005-0000-0000-00001A000000}"/>
    <cellStyle name="20% - Accent1 4 3 2" xfId="31" xr:uid="{00000000-0005-0000-0000-00001B000000}"/>
    <cellStyle name="20% - Accent1 4 4" xfId="32" xr:uid="{00000000-0005-0000-0000-00001C000000}"/>
    <cellStyle name="20% - Accent1 5" xfId="33" xr:uid="{00000000-0005-0000-0000-00001D000000}"/>
    <cellStyle name="20% - Accent1 5 2" xfId="34" xr:uid="{00000000-0005-0000-0000-00001E000000}"/>
    <cellStyle name="20% - Accent1 5 3" xfId="35" xr:uid="{00000000-0005-0000-0000-00001F000000}"/>
    <cellStyle name="20% - Accent1 5 4" xfId="36" xr:uid="{00000000-0005-0000-0000-000020000000}"/>
    <cellStyle name="20% - Accent2 2" xfId="37" xr:uid="{00000000-0005-0000-0000-000021000000}"/>
    <cellStyle name="20% - Accent2 2 2" xfId="38" xr:uid="{00000000-0005-0000-0000-000022000000}"/>
    <cellStyle name="20% - Accent2 2 2 2" xfId="39" xr:uid="{00000000-0005-0000-0000-000023000000}"/>
    <cellStyle name="20% - Accent2 2 2 2 2" xfId="40" xr:uid="{00000000-0005-0000-0000-000024000000}"/>
    <cellStyle name="20% - Accent2 2 2 2 3" xfId="41" xr:uid="{00000000-0005-0000-0000-000025000000}"/>
    <cellStyle name="20% - Accent2 2 2 2 3 2" xfId="42" xr:uid="{00000000-0005-0000-0000-000026000000}"/>
    <cellStyle name="20% - Accent2 2 2 2 4" xfId="43" xr:uid="{00000000-0005-0000-0000-000027000000}"/>
    <cellStyle name="20% - Accent2 2 2 3" xfId="44" xr:uid="{00000000-0005-0000-0000-000028000000}"/>
    <cellStyle name="20% - Accent2 2 2 4" xfId="45" xr:uid="{00000000-0005-0000-0000-000029000000}"/>
    <cellStyle name="20% - Accent2 2 2 4 2" xfId="46" xr:uid="{00000000-0005-0000-0000-00002A000000}"/>
    <cellStyle name="20% - Accent2 2 2 5" xfId="47" xr:uid="{00000000-0005-0000-0000-00002B000000}"/>
    <cellStyle name="20% - Accent2 2 3" xfId="48" xr:uid="{00000000-0005-0000-0000-00002C000000}"/>
    <cellStyle name="20% - Accent2 2 3 2" xfId="49" xr:uid="{00000000-0005-0000-0000-00002D000000}"/>
    <cellStyle name="20% - Accent2 2 3 3" xfId="50" xr:uid="{00000000-0005-0000-0000-00002E000000}"/>
    <cellStyle name="20% - Accent2 2 4" xfId="51" xr:uid="{00000000-0005-0000-0000-00002F000000}"/>
    <cellStyle name="20% - Accent2 2 4 2" xfId="52" xr:uid="{00000000-0005-0000-0000-000030000000}"/>
    <cellStyle name="20% - Accent2 2 5" xfId="53" xr:uid="{00000000-0005-0000-0000-000031000000}"/>
    <cellStyle name="20% - Accent2 2 6" xfId="54" xr:uid="{00000000-0005-0000-0000-000032000000}"/>
    <cellStyle name="20% - Accent2 3" xfId="55" xr:uid="{00000000-0005-0000-0000-000033000000}"/>
    <cellStyle name="20% - Accent2 3 2" xfId="56" xr:uid="{00000000-0005-0000-0000-000034000000}"/>
    <cellStyle name="20% - Accent2 4" xfId="57" xr:uid="{00000000-0005-0000-0000-000035000000}"/>
    <cellStyle name="20% - Accent2 4 2" xfId="58" xr:uid="{00000000-0005-0000-0000-000036000000}"/>
    <cellStyle name="20% - Accent2 4 3" xfId="59" xr:uid="{00000000-0005-0000-0000-000037000000}"/>
    <cellStyle name="20% - Accent2 4 3 2" xfId="60" xr:uid="{00000000-0005-0000-0000-000038000000}"/>
    <cellStyle name="20% - Accent2 4 4" xfId="61" xr:uid="{00000000-0005-0000-0000-000039000000}"/>
    <cellStyle name="20% - Accent2 5" xfId="62" xr:uid="{00000000-0005-0000-0000-00003A000000}"/>
    <cellStyle name="20% - Accent2 5 2" xfId="63" xr:uid="{00000000-0005-0000-0000-00003B000000}"/>
    <cellStyle name="20% - Accent2 5 3" xfId="64" xr:uid="{00000000-0005-0000-0000-00003C000000}"/>
    <cellStyle name="20% - Accent2 5 4" xfId="65" xr:uid="{00000000-0005-0000-0000-00003D000000}"/>
    <cellStyle name="20% - Accent3 2" xfId="66" xr:uid="{00000000-0005-0000-0000-00003E000000}"/>
    <cellStyle name="20% - Accent3 2 2" xfId="67" xr:uid="{00000000-0005-0000-0000-00003F000000}"/>
    <cellStyle name="20% - Accent3 2 2 2" xfId="68" xr:uid="{00000000-0005-0000-0000-000040000000}"/>
    <cellStyle name="20% - Accent3 2 2 2 2" xfId="69" xr:uid="{00000000-0005-0000-0000-000041000000}"/>
    <cellStyle name="20% - Accent3 2 2 2 3" xfId="70" xr:uid="{00000000-0005-0000-0000-000042000000}"/>
    <cellStyle name="20% - Accent3 2 2 2 3 2" xfId="71" xr:uid="{00000000-0005-0000-0000-000043000000}"/>
    <cellStyle name="20% - Accent3 2 2 2 4" xfId="72" xr:uid="{00000000-0005-0000-0000-000044000000}"/>
    <cellStyle name="20% - Accent3 2 2 3" xfId="73" xr:uid="{00000000-0005-0000-0000-000045000000}"/>
    <cellStyle name="20% - Accent3 2 2 4" xfId="74" xr:uid="{00000000-0005-0000-0000-000046000000}"/>
    <cellStyle name="20% - Accent3 2 2 4 2" xfId="75" xr:uid="{00000000-0005-0000-0000-000047000000}"/>
    <cellStyle name="20% - Accent3 2 2 5" xfId="76" xr:uid="{00000000-0005-0000-0000-000048000000}"/>
    <cellStyle name="20% - Accent3 2 3" xfId="77" xr:uid="{00000000-0005-0000-0000-000049000000}"/>
    <cellStyle name="20% - Accent3 2 3 2" xfId="78" xr:uid="{00000000-0005-0000-0000-00004A000000}"/>
    <cellStyle name="20% - Accent3 2 3 3" xfId="79" xr:uid="{00000000-0005-0000-0000-00004B000000}"/>
    <cellStyle name="20% - Accent3 2 4" xfId="80" xr:uid="{00000000-0005-0000-0000-00004C000000}"/>
    <cellStyle name="20% - Accent3 2 4 2" xfId="81" xr:uid="{00000000-0005-0000-0000-00004D000000}"/>
    <cellStyle name="20% - Accent3 2 5" xfId="82" xr:uid="{00000000-0005-0000-0000-00004E000000}"/>
    <cellStyle name="20% - Accent3 2 6" xfId="83" xr:uid="{00000000-0005-0000-0000-00004F000000}"/>
    <cellStyle name="20% - Accent3 3" xfId="84" xr:uid="{00000000-0005-0000-0000-000050000000}"/>
    <cellStyle name="20% - Accent3 3 2" xfId="85" xr:uid="{00000000-0005-0000-0000-000051000000}"/>
    <cellStyle name="20% - Accent3 4" xfId="86" xr:uid="{00000000-0005-0000-0000-000052000000}"/>
    <cellStyle name="20% - Accent3 4 2" xfId="87" xr:uid="{00000000-0005-0000-0000-000053000000}"/>
    <cellStyle name="20% - Accent3 4 3" xfId="88" xr:uid="{00000000-0005-0000-0000-000054000000}"/>
    <cellStyle name="20% - Accent3 4 3 2" xfId="89" xr:uid="{00000000-0005-0000-0000-000055000000}"/>
    <cellStyle name="20% - Accent3 4 4" xfId="90" xr:uid="{00000000-0005-0000-0000-000056000000}"/>
    <cellStyle name="20% - Accent3 5" xfId="91" xr:uid="{00000000-0005-0000-0000-000057000000}"/>
    <cellStyle name="20% - Accent3 5 2" xfId="92" xr:uid="{00000000-0005-0000-0000-000058000000}"/>
    <cellStyle name="20% - Accent3 5 3" xfId="93" xr:uid="{00000000-0005-0000-0000-000059000000}"/>
    <cellStyle name="20% - Accent3 5 4" xfId="94" xr:uid="{00000000-0005-0000-0000-00005A000000}"/>
    <cellStyle name="20% - Accent4 2" xfId="95" xr:uid="{00000000-0005-0000-0000-00005B000000}"/>
    <cellStyle name="20% - Accent4 2 2" xfId="96" xr:uid="{00000000-0005-0000-0000-00005C000000}"/>
    <cellStyle name="20% - Accent4 2 2 2" xfId="97" xr:uid="{00000000-0005-0000-0000-00005D000000}"/>
    <cellStyle name="20% - Accent4 2 2 2 2" xfId="98" xr:uid="{00000000-0005-0000-0000-00005E000000}"/>
    <cellStyle name="20% - Accent4 2 2 2 3" xfId="99" xr:uid="{00000000-0005-0000-0000-00005F000000}"/>
    <cellStyle name="20% - Accent4 2 2 2 3 2" xfId="100" xr:uid="{00000000-0005-0000-0000-000060000000}"/>
    <cellStyle name="20% - Accent4 2 2 2 4" xfId="101" xr:uid="{00000000-0005-0000-0000-000061000000}"/>
    <cellStyle name="20% - Accent4 2 2 3" xfId="102" xr:uid="{00000000-0005-0000-0000-000062000000}"/>
    <cellStyle name="20% - Accent4 2 2 4" xfId="103" xr:uid="{00000000-0005-0000-0000-000063000000}"/>
    <cellStyle name="20% - Accent4 2 2 4 2" xfId="104" xr:uid="{00000000-0005-0000-0000-000064000000}"/>
    <cellStyle name="20% - Accent4 2 2 5" xfId="105" xr:uid="{00000000-0005-0000-0000-000065000000}"/>
    <cellStyle name="20% - Accent4 2 3" xfId="106" xr:uid="{00000000-0005-0000-0000-000066000000}"/>
    <cellStyle name="20% - Accent4 2 3 2" xfId="107" xr:uid="{00000000-0005-0000-0000-000067000000}"/>
    <cellStyle name="20% - Accent4 2 3 3" xfId="108" xr:uid="{00000000-0005-0000-0000-000068000000}"/>
    <cellStyle name="20% - Accent4 2 4" xfId="109" xr:uid="{00000000-0005-0000-0000-000069000000}"/>
    <cellStyle name="20% - Accent4 2 4 2" xfId="110" xr:uid="{00000000-0005-0000-0000-00006A000000}"/>
    <cellStyle name="20% - Accent4 2 5" xfId="111" xr:uid="{00000000-0005-0000-0000-00006B000000}"/>
    <cellStyle name="20% - Accent4 2 6" xfId="112" xr:uid="{00000000-0005-0000-0000-00006C000000}"/>
    <cellStyle name="20% - Accent4 3" xfId="113" xr:uid="{00000000-0005-0000-0000-00006D000000}"/>
    <cellStyle name="20% - Accent4 3 2" xfId="114" xr:uid="{00000000-0005-0000-0000-00006E000000}"/>
    <cellStyle name="20% - Accent4 4" xfId="115" xr:uid="{00000000-0005-0000-0000-00006F000000}"/>
    <cellStyle name="20% - Accent4 4 2" xfId="116" xr:uid="{00000000-0005-0000-0000-000070000000}"/>
    <cellStyle name="20% - Accent4 4 3" xfId="117" xr:uid="{00000000-0005-0000-0000-000071000000}"/>
    <cellStyle name="20% - Accent4 4 3 2" xfId="118" xr:uid="{00000000-0005-0000-0000-000072000000}"/>
    <cellStyle name="20% - Accent4 4 4" xfId="119" xr:uid="{00000000-0005-0000-0000-000073000000}"/>
    <cellStyle name="20% - Accent4 5" xfId="120" xr:uid="{00000000-0005-0000-0000-000074000000}"/>
    <cellStyle name="20% - Accent4 5 2" xfId="121" xr:uid="{00000000-0005-0000-0000-000075000000}"/>
    <cellStyle name="20% - Accent4 5 3" xfId="122" xr:uid="{00000000-0005-0000-0000-000076000000}"/>
    <cellStyle name="20% - Accent4 5 4" xfId="123" xr:uid="{00000000-0005-0000-0000-000077000000}"/>
    <cellStyle name="20% - Accent5 2" xfId="124" xr:uid="{00000000-0005-0000-0000-000078000000}"/>
    <cellStyle name="20% - Accent5 2 2" xfId="125" xr:uid="{00000000-0005-0000-0000-000079000000}"/>
    <cellStyle name="20% - Accent5 2 2 2" xfId="126" xr:uid="{00000000-0005-0000-0000-00007A000000}"/>
    <cellStyle name="20% - Accent5 2 2 2 2" xfId="127" xr:uid="{00000000-0005-0000-0000-00007B000000}"/>
    <cellStyle name="20% - Accent5 2 2 2 3" xfId="128" xr:uid="{00000000-0005-0000-0000-00007C000000}"/>
    <cellStyle name="20% - Accent5 2 2 2 4" xfId="129" xr:uid="{00000000-0005-0000-0000-00007D000000}"/>
    <cellStyle name="20% - Accent5 2 2 3" xfId="130" xr:uid="{00000000-0005-0000-0000-00007E000000}"/>
    <cellStyle name="20% - Accent5 2 2 4" xfId="131" xr:uid="{00000000-0005-0000-0000-00007F000000}"/>
    <cellStyle name="20% - Accent5 2 2 5" xfId="132" xr:uid="{00000000-0005-0000-0000-000080000000}"/>
    <cellStyle name="20% - Accent5 2 3" xfId="133" xr:uid="{00000000-0005-0000-0000-000081000000}"/>
    <cellStyle name="20% - Accent5 2 3 2" xfId="134" xr:uid="{00000000-0005-0000-0000-000082000000}"/>
    <cellStyle name="20% - Accent5 2 3 3" xfId="135" xr:uid="{00000000-0005-0000-0000-000083000000}"/>
    <cellStyle name="20% - Accent5 2 4" xfId="136" xr:uid="{00000000-0005-0000-0000-000084000000}"/>
    <cellStyle name="20% - Accent5 2 5" xfId="137" xr:uid="{00000000-0005-0000-0000-000085000000}"/>
    <cellStyle name="20% - Accent5 3" xfId="138" xr:uid="{00000000-0005-0000-0000-000086000000}"/>
    <cellStyle name="20% - Accent5 3 2" xfId="139" xr:uid="{00000000-0005-0000-0000-000087000000}"/>
    <cellStyle name="20% - Accent5 4" xfId="140" xr:uid="{00000000-0005-0000-0000-000088000000}"/>
    <cellStyle name="20% - Accent5 4 2" xfId="141" xr:uid="{00000000-0005-0000-0000-000089000000}"/>
    <cellStyle name="20% - Accent5 4 3" xfId="142" xr:uid="{00000000-0005-0000-0000-00008A000000}"/>
    <cellStyle name="20% - Accent5 4 4" xfId="143" xr:uid="{00000000-0005-0000-0000-00008B000000}"/>
    <cellStyle name="20% - Accent5 5" xfId="144" xr:uid="{00000000-0005-0000-0000-00008C000000}"/>
    <cellStyle name="20% - Accent5 5 2" xfId="145" xr:uid="{00000000-0005-0000-0000-00008D000000}"/>
    <cellStyle name="20% - Accent5 5 3" xfId="146" xr:uid="{00000000-0005-0000-0000-00008E000000}"/>
    <cellStyle name="20% - Accent6 2" xfId="147" xr:uid="{00000000-0005-0000-0000-00008F000000}"/>
    <cellStyle name="20% - Accent6 2 2" xfId="148" xr:uid="{00000000-0005-0000-0000-000090000000}"/>
    <cellStyle name="20% - Accent6 2 2 2" xfId="149" xr:uid="{00000000-0005-0000-0000-000091000000}"/>
    <cellStyle name="20% - Accent6 2 2 2 2" xfId="150" xr:uid="{00000000-0005-0000-0000-000092000000}"/>
    <cellStyle name="20% - Accent6 2 2 2 3" xfId="151" xr:uid="{00000000-0005-0000-0000-000093000000}"/>
    <cellStyle name="20% - Accent6 2 2 2 4" xfId="152" xr:uid="{00000000-0005-0000-0000-000094000000}"/>
    <cellStyle name="20% - Accent6 2 2 3" xfId="153" xr:uid="{00000000-0005-0000-0000-000095000000}"/>
    <cellStyle name="20% - Accent6 2 2 4" xfId="154" xr:uid="{00000000-0005-0000-0000-000096000000}"/>
    <cellStyle name="20% - Accent6 2 2 5" xfId="155" xr:uid="{00000000-0005-0000-0000-000097000000}"/>
    <cellStyle name="20% - Accent6 2 3" xfId="156" xr:uid="{00000000-0005-0000-0000-000098000000}"/>
    <cellStyle name="20% - Accent6 2 3 2" xfId="157" xr:uid="{00000000-0005-0000-0000-000099000000}"/>
    <cellStyle name="20% - Accent6 2 3 3" xfId="158" xr:uid="{00000000-0005-0000-0000-00009A000000}"/>
    <cellStyle name="20% - Accent6 2 4" xfId="159" xr:uid="{00000000-0005-0000-0000-00009B000000}"/>
    <cellStyle name="20% - Accent6 2 5" xfId="160" xr:uid="{00000000-0005-0000-0000-00009C000000}"/>
    <cellStyle name="20% - Accent6 3" xfId="161" xr:uid="{00000000-0005-0000-0000-00009D000000}"/>
    <cellStyle name="20% - Accent6 3 2" xfId="162" xr:uid="{00000000-0005-0000-0000-00009E000000}"/>
    <cellStyle name="20% - Accent6 4" xfId="163" xr:uid="{00000000-0005-0000-0000-00009F000000}"/>
    <cellStyle name="20% - Accent6 4 2" xfId="164" xr:uid="{00000000-0005-0000-0000-0000A0000000}"/>
    <cellStyle name="20% - Accent6 4 3" xfId="165" xr:uid="{00000000-0005-0000-0000-0000A1000000}"/>
    <cellStyle name="20% - Accent6 4 4" xfId="166" xr:uid="{00000000-0005-0000-0000-0000A2000000}"/>
    <cellStyle name="20% - Accent6 5" xfId="167" xr:uid="{00000000-0005-0000-0000-0000A3000000}"/>
    <cellStyle name="20% - Accent6 5 2" xfId="168" xr:uid="{00000000-0005-0000-0000-0000A4000000}"/>
    <cellStyle name="20% - Accent6 5 3" xfId="169" xr:uid="{00000000-0005-0000-0000-0000A5000000}"/>
    <cellStyle name="40% - Accent1 2" xfId="170" xr:uid="{00000000-0005-0000-0000-0000A6000000}"/>
    <cellStyle name="40% - Accent1 2 2" xfId="171" xr:uid="{00000000-0005-0000-0000-0000A7000000}"/>
    <cellStyle name="40% - Accent1 2 2 2" xfId="172" xr:uid="{00000000-0005-0000-0000-0000A8000000}"/>
    <cellStyle name="40% - Accent1 2 2 2 2" xfId="173" xr:uid="{00000000-0005-0000-0000-0000A9000000}"/>
    <cellStyle name="40% - Accent1 2 2 2 3" xfId="174" xr:uid="{00000000-0005-0000-0000-0000AA000000}"/>
    <cellStyle name="40% - Accent1 2 2 2 4" xfId="175" xr:uid="{00000000-0005-0000-0000-0000AB000000}"/>
    <cellStyle name="40% - Accent1 2 2 3" xfId="176" xr:uid="{00000000-0005-0000-0000-0000AC000000}"/>
    <cellStyle name="40% - Accent1 2 2 4" xfId="177" xr:uid="{00000000-0005-0000-0000-0000AD000000}"/>
    <cellStyle name="40% - Accent1 2 2 5" xfId="178" xr:uid="{00000000-0005-0000-0000-0000AE000000}"/>
    <cellStyle name="40% - Accent1 2 3" xfId="179" xr:uid="{00000000-0005-0000-0000-0000AF000000}"/>
    <cellStyle name="40% - Accent1 2 3 2" xfId="180" xr:uid="{00000000-0005-0000-0000-0000B0000000}"/>
    <cellStyle name="40% - Accent1 2 3 3" xfId="181" xr:uid="{00000000-0005-0000-0000-0000B1000000}"/>
    <cellStyle name="40% - Accent1 2 4" xfId="182" xr:uid="{00000000-0005-0000-0000-0000B2000000}"/>
    <cellStyle name="40% - Accent1 2 5" xfId="183" xr:uid="{00000000-0005-0000-0000-0000B3000000}"/>
    <cellStyle name="40% - Accent1 3" xfId="184" xr:uid="{00000000-0005-0000-0000-0000B4000000}"/>
    <cellStyle name="40% - Accent1 3 2" xfId="185" xr:uid="{00000000-0005-0000-0000-0000B5000000}"/>
    <cellStyle name="40% - Accent1 4" xfId="186" xr:uid="{00000000-0005-0000-0000-0000B6000000}"/>
    <cellStyle name="40% - Accent1 4 2" xfId="187" xr:uid="{00000000-0005-0000-0000-0000B7000000}"/>
    <cellStyle name="40% - Accent1 4 3" xfId="188" xr:uid="{00000000-0005-0000-0000-0000B8000000}"/>
    <cellStyle name="40% - Accent1 4 4" xfId="189" xr:uid="{00000000-0005-0000-0000-0000B9000000}"/>
    <cellStyle name="40% - Accent1 5" xfId="190" xr:uid="{00000000-0005-0000-0000-0000BA000000}"/>
    <cellStyle name="40% - Accent1 5 2" xfId="191" xr:uid="{00000000-0005-0000-0000-0000BB000000}"/>
    <cellStyle name="40% - Accent1 5 3" xfId="192" xr:uid="{00000000-0005-0000-0000-0000BC000000}"/>
    <cellStyle name="40% - Accent2 2" xfId="193" xr:uid="{00000000-0005-0000-0000-0000BD000000}"/>
    <cellStyle name="40% - Accent2 2 2" xfId="194" xr:uid="{00000000-0005-0000-0000-0000BE000000}"/>
    <cellStyle name="40% - Accent2 2 2 2" xfId="195" xr:uid="{00000000-0005-0000-0000-0000BF000000}"/>
    <cellStyle name="40% - Accent2 2 2 2 2" xfId="196" xr:uid="{00000000-0005-0000-0000-0000C0000000}"/>
    <cellStyle name="40% - Accent2 2 2 2 3" xfId="197" xr:uid="{00000000-0005-0000-0000-0000C1000000}"/>
    <cellStyle name="40% - Accent2 2 2 2 4" xfId="198" xr:uid="{00000000-0005-0000-0000-0000C2000000}"/>
    <cellStyle name="40% - Accent2 2 2 3" xfId="199" xr:uid="{00000000-0005-0000-0000-0000C3000000}"/>
    <cellStyle name="40% - Accent2 2 2 4" xfId="200" xr:uid="{00000000-0005-0000-0000-0000C4000000}"/>
    <cellStyle name="40% - Accent2 2 2 5" xfId="201" xr:uid="{00000000-0005-0000-0000-0000C5000000}"/>
    <cellStyle name="40% - Accent2 2 3" xfId="202" xr:uid="{00000000-0005-0000-0000-0000C6000000}"/>
    <cellStyle name="40% - Accent2 2 3 2" xfId="203" xr:uid="{00000000-0005-0000-0000-0000C7000000}"/>
    <cellStyle name="40% - Accent2 2 3 3" xfId="204" xr:uid="{00000000-0005-0000-0000-0000C8000000}"/>
    <cellStyle name="40% - Accent2 2 4" xfId="205" xr:uid="{00000000-0005-0000-0000-0000C9000000}"/>
    <cellStyle name="40% - Accent2 2 5" xfId="206" xr:uid="{00000000-0005-0000-0000-0000CA000000}"/>
    <cellStyle name="40% - Accent2 3" xfId="207" xr:uid="{00000000-0005-0000-0000-0000CB000000}"/>
    <cellStyle name="40% - Accent2 3 2" xfId="208" xr:uid="{00000000-0005-0000-0000-0000CC000000}"/>
    <cellStyle name="40% - Accent2 4" xfId="209" xr:uid="{00000000-0005-0000-0000-0000CD000000}"/>
    <cellStyle name="40% - Accent2 4 2" xfId="210" xr:uid="{00000000-0005-0000-0000-0000CE000000}"/>
    <cellStyle name="40% - Accent2 4 3" xfId="211" xr:uid="{00000000-0005-0000-0000-0000CF000000}"/>
    <cellStyle name="40% - Accent2 4 4" xfId="212" xr:uid="{00000000-0005-0000-0000-0000D0000000}"/>
    <cellStyle name="40% - Accent2 5" xfId="213" xr:uid="{00000000-0005-0000-0000-0000D1000000}"/>
    <cellStyle name="40% - Accent2 5 2" xfId="214" xr:uid="{00000000-0005-0000-0000-0000D2000000}"/>
    <cellStyle name="40% - Accent2 5 3" xfId="215" xr:uid="{00000000-0005-0000-0000-0000D3000000}"/>
    <cellStyle name="40% - Accent3 2" xfId="216" xr:uid="{00000000-0005-0000-0000-0000D4000000}"/>
    <cellStyle name="40% - Accent3 2 2" xfId="217" xr:uid="{00000000-0005-0000-0000-0000D5000000}"/>
    <cellStyle name="40% - Accent3 2 2 2" xfId="218" xr:uid="{00000000-0005-0000-0000-0000D6000000}"/>
    <cellStyle name="40% - Accent3 2 2 2 2" xfId="219" xr:uid="{00000000-0005-0000-0000-0000D7000000}"/>
    <cellStyle name="40% - Accent3 2 2 2 3" xfId="220" xr:uid="{00000000-0005-0000-0000-0000D8000000}"/>
    <cellStyle name="40% - Accent3 2 2 2 3 2" xfId="221" xr:uid="{00000000-0005-0000-0000-0000D9000000}"/>
    <cellStyle name="40% - Accent3 2 2 2 4" xfId="222" xr:uid="{00000000-0005-0000-0000-0000DA000000}"/>
    <cellStyle name="40% - Accent3 2 2 3" xfId="223" xr:uid="{00000000-0005-0000-0000-0000DB000000}"/>
    <cellStyle name="40% - Accent3 2 2 4" xfId="224" xr:uid="{00000000-0005-0000-0000-0000DC000000}"/>
    <cellStyle name="40% - Accent3 2 2 4 2" xfId="225" xr:uid="{00000000-0005-0000-0000-0000DD000000}"/>
    <cellStyle name="40% - Accent3 2 2 5" xfId="226" xr:uid="{00000000-0005-0000-0000-0000DE000000}"/>
    <cellStyle name="40% - Accent3 2 3" xfId="227" xr:uid="{00000000-0005-0000-0000-0000DF000000}"/>
    <cellStyle name="40% - Accent3 2 3 2" xfId="228" xr:uid="{00000000-0005-0000-0000-0000E0000000}"/>
    <cellStyle name="40% - Accent3 2 3 3" xfId="229" xr:uid="{00000000-0005-0000-0000-0000E1000000}"/>
    <cellStyle name="40% - Accent3 2 4" xfId="230" xr:uid="{00000000-0005-0000-0000-0000E2000000}"/>
    <cellStyle name="40% - Accent3 2 4 2" xfId="231" xr:uid="{00000000-0005-0000-0000-0000E3000000}"/>
    <cellStyle name="40% - Accent3 2 5" xfId="232" xr:uid="{00000000-0005-0000-0000-0000E4000000}"/>
    <cellStyle name="40% - Accent3 2 6" xfId="233" xr:uid="{00000000-0005-0000-0000-0000E5000000}"/>
    <cellStyle name="40% - Accent3 3" xfId="234" xr:uid="{00000000-0005-0000-0000-0000E6000000}"/>
    <cellStyle name="40% - Accent3 3 2" xfId="235" xr:uid="{00000000-0005-0000-0000-0000E7000000}"/>
    <cellStyle name="40% - Accent3 4" xfId="236" xr:uid="{00000000-0005-0000-0000-0000E8000000}"/>
    <cellStyle name="40% - Accent3 4 2" xfId="237" xr:uid="{00000000-0005-0000-0000-0000E9000000}"/>
    <cellStyle name="40% - Accent3 4 3" xfId="238" xr:uid="{00000000-0005-0000-0000-0000EA000000}"/>
    <cellStyle name="40% - Accent3 4 3 2" xfId="239" xr:uid="{00000000-0005-0000-0000-0000EB000000}"/>
    <cellStyle name="40% - Accent3 4 4" xfId="240" xr:uid="{00000000-0005-0000-0000-0000EC000000}"/>
    <cellStyle name="40% - Accent3 5" xfId="241" xr:uid="{00000000-0005-0000-0000-0000ED000000}"/>
    <cellStyle name="40% - Accent3 5 2" xfId="242" xr:uid="{00000000-0005-0000-0000-0000EE000000}"/>
    <cellStyle name="40% - Accent3 5 3" xfId="243" xr:uid="{00000000-0005-0000-0000-0000EF000000}"/>
    <cellStyle name="40% - Accent3 5 4" xfId="244" xr:uid="{00000000-0005-0000-0000-0000F0000000}"/>
    <cellStyle name="40% - Accent4 2" xfId="245" xr:uid="{00000000-0005-0000-0000-0000F1000000}"/>
    <cellStyle name="40% - Accent4 2 2" xfId="246" xr:uid="{00000000-0005-0000-0000-0000F2000000}"/>
    <cellStyle name="40% - Accent4 2 2 2" xfId="247" xr:uid="{00000000-0005-0000-0000-0000F3000000}"/>
    <cellStyle name="40% - Accent4 2 2 2 2" xfId="248" xr:uid="{00000000-0005-0000-0000-0000F4000000}"/>
    <cellStyle name="40% - Accent4 2 2 2 3" xfId="249" xr:uid="{00000000-0005-0000-0000-0000F5000000}"/>
    <cellStyle name="40% - Accent4 2 2 2 4" xfId="250" xr:uid="{00000000-0005-0000-0000-0000F6000000}"/>
    <cellStyle name="40% - Accent4 2 2 3" xfId="251" xr:uid="{00000000-0005-0000-0000-0000F7000000}"/>
    <cellStyle name="40% - Accent4 2 2 4" xfId="252" xr:uid="{00000000-0005-0000-0000-0000F8000000}"/>
    <cellStyle name="40% - Accent4 2 2 5" xfId="253" xr:uid="{00000000-0005-0000-0000-0000F9000000}"/>
    <cellStyle name="40% - Accent4 2 3" xfId="254" xr:uid="{00000000-0005-0000-0000-0000FA000000}"/>
    <cellStyle name="40% - Accent4 2 3 2" xfId="255" xr:uid="{00000000-0005-0000-0000-0000FB000000}"/>
    <cellStyle name="40% - Accent4 2 3 3" xfId="256" xr:uid="{00000000-0005-0000-0000-0000FC000000}"/>
    <cellStyle name="40% - Accent4 2 4" xfId="257" xr:uid="{00000000-0005-0000-0000-0000FD000000}"/>
    <cellStyle name="40% - Accent4 2 5" xfId="258" xr:uid="{00000000-0005-0000-0000-0000FE000000}"/>
    <cellStyle name="40% - Accent4 3" xfId="259" xr:uid="{00000000-0005-0000-0000-0000FF000000}"/>
    <cellStyle name="40% - Accent4 3 2" xfId="260" xr:uid="{00000000-0005-0000-0000-000000010000}"/>
    <cellStyle name="40% - Accent4 4" xfId="261" xr:uid="{00000000-0005-0000-0000-000001010000}"/>
    <cellStyle name="40% - Accent4 4 2" xfId="262" xr:uid="{00000000-0005-0000-0000-000002010000}"/>
    <cellStyle name="40% - Accent4 4 3" xfId="263" xr:uid="{00000000-0005-0000-0000-000003010000}"/>
    <cellStyle name="40% - Accent4 4 4" xfId="264" xr:uid="{00000000-0005-0000-0000-000004010000}"/>
    <cellStyle name="40% - Accent4 5" xfId="265" xr:uid="{00000000-0005-0000-0000-000005010000}"/>
    <cellStyle name="40% - Accent4 5 2" xfId="266" xr:uid="{00000000-0005-0000-0000-000006010000}"/>
    <cellStyle name="40% - Accent4 5 3" xfId="267" xr:uid="{00000000-0005-0000-0000-000007010000}"/>
    <cellStyle name="40% - Accent5 2" xfId="268" xr:uid="{00000000-0005-0000-0000-000008010000}"/>
    <cellStyle name="40% - Accent5 2 2" xfId="269" xr:uid="{00000000-0005-0000-0000-000009010000}"/>
    <cellStyle name="40% - Accent5 2 2 2" xfId="270" xr:uid="{00000000-0005-0000-0000-00000A010000}"/>
    <cellStyle name="40% - Accent5 2 2 2 2" xfId="271" xr:uid="{00000000-0005-0000-0000-00000B010000}"/>
    <cellStyle name="40% - Accent5 2 2 2 3" xfId="272" xr:uid="{00000000-0005-0000-0000-00000C010000}"/>
    <cellStyle name="40% - Accent5 2 2 2 4" xfId="273" xr:uid="{00000000-0005-0000-0000-00000D010000}"/>
    <cellStyle name="40% - Accent5 2 2 3" xfId="274" xr:uid="{00000000-0005-0000-0000-00000E010000}"/>
    <cellStyle name="40% - Accent5 2 2 4" xfId="275" xr:uid="{00000000-0005-0000-0000-00000F010000}"/>
    <cellStyle name="40% - Accent5 2 2 5" xfId="276" xr:uid="{00000000-0005-0000-0000-000010010000}"/>
    <cellStyle name="40% - Accent5 2 3" xfId="277" xr:uid="{00000000-0005-0000-0000-000011010000}"/>
    <cellStyle name="40% - Accent5 2 3 2" xfId="278" xr:uid="{00000000-0005-0000-0000-000012010000}"/>
    <cellStyle name="40% - Accent5 2 3 3" xfId="279" xr:uid="{00000000-0005-0000-0000-000013010000}"/>
    <cellStyle name="40% - Accent5 2 4" xfId="280" xr:uid="{00000000-0005-0000-0000-000014010000}"/>
    <cellStyle name="40% - Accent5 2 5" xfId="281" xr:uid="{00000000-0005-0000-0000-000015010000}"/>
    <cellStyle name="40% - Accent5 3" xfId="282" xr:uid="{00000000-0005-0000-0000-000016010000}"/>
    <cellStyle name="40% - Accent5 3 2" xfId="283" xr:uid="{00000000-0005-0000-0000-000017010000}"/>
    <cellStyle name="40% - Accent5 4" xfId="284" xr:uid="{00000000-0005-0000-0000-000018010000}"/>
    <cellStyle name="40% - Accent5 4 2" xfId="285" xr:uid="{00000000-0005-0000-0000-000019010000}"/>
    <cellStyle name="40% - Accent5 4 3" xfId="286" xr:uid="{00000000-0005-0000-0000-00001A010000}"/>
    <cellStyle name="40% - Accent5 4 4" xfId="287" xr:uid="{00000000-0005-0000-0000-00001B010000}"/>
    <cellStyle name="40% - Accent5 5" xfId="288" xr:uid="{00000000-0005-0000-0000-00001C010000}"/>
    <cellStyle name="40% - Accent5 5 2" xfId="289" xr:uid="{00000000-0005-0000-0000-00001D010000}"/>
    <cellStyle name="40% - Accent5 5 3" xfId="290" xr:uid="{00000000-0005-0000-0000-00001E010000}"/>
    <cellStyle name="40% - Accent6 2" xfId="291" xr:uid="{00000000-0005-0000-0000-00001F010000}"/>
    <cellStyle name="40% - Accent6 2 2" xfId="292" xr:uid="{00000000-0005-0000-0000-000020010000}"/>
    <cellStyle name="40% - Accent6 2 2 2" xfId="293" xr:uid="{00000000-0005-0000-0000-000021010000}"/>
    <cellStyle name="40% - Accent6 2 2 2 2" xfId="294" xr:uid="{00000000-0005-0000-0000-000022010000}"/>
    <cellStyle name="40% - Accent6 2 2 2 3" xfId="295" xr:uid="{00000000-0005-0000-0000-000023010000}"/>
    <cellStyle name="40% - Accent6 2 2 2 4" xfId="296" xr:uid="{00000000-0005-0000-0000-000024010000}"/>
    <cellStyle name="40% - Accent6 2 2 3" xfId="297" xr:uid="{00000000-0005-0000-0000-000025010000}"/>
    <cellStyle name="40% - Accent6 2 2 4" xfId="298" xr:uid="{00000000-0005-0000-0000-000026010000}"/>
    <cellStyle name="40% - Accent6 2 2 5" xfId="299" xr:uid="{00000000-0005-0000-0000-000027010000}"/>
    <cellStyle name="40% - Accent6 2 3" xfId="300" xr:uid="{00000000-0005-0000-0000-000028010000}"/>
    <cellStyle name="40% - Accent6 2 3 2" xfId="301" xr:uid="{00000000-0005-0000-0000-000029010000}"/>
    <cellStyle name="40% - Accent6 2 3 3" xfId="302" xr:uid="{00000000-0005-0000-0000-00002A010000}"/>
    <cellStyle name="40% - Accent6 2 4" xfId="303" xr:uid="{00000000-0005-0000-0000-00002B010000}"/>
    <cellStyle name="40% - Accent6 2 5" xfId="304" xr:uid="{00000000-0005-0000-0000-00002C010000}"/>
    <cellStyle name="40% - Accent6 3" xfId="305" xr:uid="{00000000-0005-0000-0000-00002D010000}"/>
    <cellStyle name="40% - Accent6 3 2" xfId="306" xr:uid="{00000000-0005-0000-0000-00002E010000}"/>
    <cellStyle name="40% - Accent6 4" xfId="307" xr:uid="{00000000-0005-0000-0000-00002F010000}"/>
    <cellStyle name="40% - Accent6 4 2" xfId="308" xr:uid="{00000000-0005-0000-0000-000030010000}"/>
    <cellStyle name="40% - Accent6 4 3" xfId="309" xr:uid="{00000000-0005-0000-0000-000031010000}"/>
    <cellStyle name="40% - Accent6 4 4" xfId="310" xr:uid="{00000000-0005-0000-0000-000032010000}"/>
    <cellStyle name="40% - Accent6 5" xfId="311" xr:uid="{00000000-0005-0000-0000-000033010000}"/>
    <cellStyle name="40% - Accent6 5 2" xfId="312" xr:uid="{00000000-0005-0000-0000-000034010000}"/>
    <cellStyle name="40% - Accent6 5 3" xfId="313" xr:uid="{00000000-0005-0000-0000-000035010000}"/>
    <cellStyle name="60% - Accent1 2" xfId="314" xr:uid="{00000000-0005-0000-0000-000036010000}"/>
    <cellStyle name="60% - Accent1 2 2" xfId="315" xr:uid="{00000000-0005-0000-0000-000037010000}"/>
    <cellStyle name="60% - Accent1 2 2 2" xfId="316" xr:uid="{00000000-0005-0000-0000-000038010000}"/>
    <cellStyle name="60% - Accent1 2 2 3" xfId="317" xr:uid="{00000000-0005-0000-0000-000039010000}"/>
    <cellStyle name="60% - Accent1 2 2 4" xfId="318" xr:uid="{00000000-0005-0000-0000-00003A010000}"/>
    <cellStyle name="60% - Accent1 2 3" xfId="319" xr:uid="{00000000-0005-0000-0000-00003B010000}"/>
    <cellStyle name="60% - Accent1 2 3 2" xfId="320" xr:uid="{00000000-0005-0000-0000-00003C010000}"/>
    <cellStyle name="60% - Accent1 2 3 3" xfId="321" xr:uid="{00000000-0005-0000-0000-00003D010000}"/>
    <cellStyle name="60% - Accent1 2 4" xfId="322" xr:uid="{00000000-0005-0000-0000-00003E010000}"/>
    <cellStyle name="60% - Accent1 2 5" xfId="323" xr:uid="{00000000-0005-0000-0000-00003F010000}"/>
    <cellStyle name="60% - Accent1 3" xfId="324" xr:uid="{00000000-0005-0000-0000-000040010000}"/>
    <cellStyle name="60% - Accent1 4" xfId="325" xr:uid="{00000000-0005-0000-0000-000041010000}"/>
    <cellStyle name="60% - Accent1 4 2" xfId="326" xr:uid="{00000000-0005-0000-0000-000042010000}"/>
    <cellStyle name="60% - Accent1 4 3" xfId="327" xr:uid="{00000000-0005-0000-0000-000043010000}"/>
    <cellStyle name="60% - Accent2 2" xfId="328" xr:uid="{00000000-0005-0000-0000-000044010000}"/>
    <cellStyle name="60% - Accent2 2 2" xfId="329" xr:uid="{00000000-0005-0000-0000-000045010000}"/>
    <cellStyle name="60% - Accent2 2 2 2" xfId="330" xr:uid="{00000000-0005-0000-0000-000046010000}"/>
    <cellStyle name="60% - Accent2 2 2 3" xfId="331" xr:uid="{00000000-0005-0000-0000-000047010000}"/>
    <cellStyle name="60% - Accent2 2 2 4" xfId="332" xr:uid="{00000000-0005-0000-0000-000048010000}"/>
    <cellStyle name="60% - Accent2 2 3" xfId="333" xr:uid="{00000000-0005-0000-0000-000049010000}"/>
    <cellStyle name="60% - Accent2 2 3 2" xfId="334" xr:uid="{00000000-0005-0000-0000-00004A010000}"/>
    <cellStyle name="60% - Accent2 2 3 3" xfId="335" xr:uid="{00000000-0005-0000-0000-00004B010000}"/>
    <cellStyle name="60% - Accent2 2 4" xfId="336" xr:uid="{00000000-0005-0000-0000-00004C010000}"/>
    <cellStyle name="60% - Accent2 2 5" xfId="337" xr:uid="{00000000-0005-0000-0000-00004D010000}"/>
    <cellStyle name="60% - Accent2 3" xfId="338" xr:uid="{00000000-0005-0000-0000-00004E010000}"/>
    <cellStyle name="60% - Accent2 4" xfId="339" xr:uid="{00000000-0005-0000-0000-00004F010000}"/>
    <cellStyle name="60% - Accent2 4 2" xfId="340" xr:uid="{00000000-0005-0000-0000-000050010000}"/>
    <cellStyle name="60% - Accent2 4 3" xfId="341" xr:uid="{00000000-0005-0000-0000-000051010000}"/>
    <cellStyle name="60% - Accent3 2" xfId="342" xr:uid="{00000000-0005-0000-0000-000052010000}"/>
    <cellStyle name="60% - Accent3 2 2" xfId="343" xr:uid="{00000000-0005-0000-0000-000053010000}"/>
    <cellStyle name="60% - Accent3 2 2 2" xfId="344" xr:uid="{00000000-0005-0000-0000-000054010000}"/>
    <cellStyle name="60% - Accent3 2 2 3" xfId="345" xr:uid="{00000000-0005-0000-0000-000055010000}"/>
    <cellStyle name="60% - Accent3 2 2 3 2" xfId="346" xr:uid="{00000000-0005-0000-0000-000056010000}"/>
    <cellStyle name="60% - Accent3 2 2 4" xfId="347" xr:uid="{00000000-0005-0000-0000-000057010000}"/>
    <cellStyle name="60% - Accent3 2 3" xfId="348" xr:uid="{00000000-0005-0000-0000-000058010000}"/>
    <cellStyle name="60% - Accent3 2 3 2" xfId="349" xr:uid="{00000000-0005-0000-0000-000059010000}"/>
    <cellStyle name="60% - Accent3 2 3 3" xfId="350" xr:uid="{00000000-0005-0000-0000-00005A010000}"/>
    <cellStyle name="60% - Accent3 2 4" xfId="351" xr:uid="{00000000-0005-0000-0000-00005B010000}"/>
    <cellStyle name="60% - Accent3 2 4 2" xfId="352" xr:uid="{00000000-0005-0000-0000-00005C010000}"/>
    <cellStyle name="60% - Accent3 2 5" xfId="353" xr:uid="{00000000-0005-0000-0000-00005D010000}"/>
    <cellStyle name="60% - Accent3 2 6" xfId="354" xr:uid="{00000000-0005-0000-0000-00005E010000}"/>
    <cellStyle name="60% - Accent3 3" xfId="355" xr:uid="{00000000-0005-0000-0000-00005F010000}"/>
    <cellStyle name="60% - Accent3 4" xfId="356" xr:uid="{00000000-0005-0000-0000-000060010000}"/>
    <cellStyle name="60% - Accent3 4 2" xfId="357" xr:uid="{00000000-0005-0000-0000-000061010000}"/>
    <cellStyle name="60% - Accent3 4 3" xfId="358" xr:uid="{00000000-0005-0000-0000-000062010000}"/>
    <cellStyle name="60% - Accent3 4 4" xfId="359" xr:uid="{00000000-0005-0000-0000-000063010000}"/>
    <cellStyle name="60% - Accent4 2" xfId="360" xr:uid="{00000000-0005-0000-0000-000064010000}"/>
    <cellStyle name="60% - Accent4 2 2" xfId="361" xr:uid="{00000000-0005-0000-0000-000065010000}"/>
    <cellStyle name="60% - Accent4 2 2 2" xfId="362" xr:uid="{00000000-0005-0000-0000-000066010000}"/>
    <cellStyle name="60% - Accent4 2 2 3" xfId="363" xr:uid="{00000000-0005-0000-0000-000067010000}"/>
    <cellStyle name="60% - Accent4 2 2 3 2" xfId="364" xr:uid="{00000000-0005-0000-0000-000068010000}"/>
    <cellStyle name="60% - Accent4 2 2 4" xfId="365" xr:uid="{00000000-0005-0000-0000-000069010000}"/>
    <cellStyle name="60% - Accent4 2 3" xfId="366" xr:uid="{00000000-0005-0000-0000-00006A010000}"/>
    <cellStyle name="60% - Accent4 2 3 2" xfId="367" xr:uid="{00000000-0005-0000-0000-00006B010000}"/>
    <cellStyle name="60% - Accent4 2 3 3" xfId="368" xr:uid="{00000000-0005-0000-0000-00006C010000}"/>
    <cellStyle name="60% - Accent4 2 4" xfId="369" xr:uid="{00000000-0005-0000-0000-00006D010000}"/>
    <cellStyle name="60% - Accent4 2 4 2" xfId="370" xr:uid="{00000000-0005-0000-0000-00006E010000}"/>
    <cellStyle name="60% - Accent4 2 5" xfId="371" xr:uid="{00000000-0005-0000-0000-00006F010000}"/>
    <cellStyle name="60% - Accent4 2 6" xfId="372" xr:uid="{00000000-0005-0000-0000-000070010000}"/>
    <cellStyle name="60% - Accent4 3" xfId="373" xr:uid="{00000000-0005-0000-0000-000071010000}"/>
    <cellStyle name="60% - Accent4 4" xfId="374" xr:uid="{00000000-0005-0000-0000-000072010000}"/>
    <cellStyle name="60% - Accent4 4 2" xfId="375" xr:uid="{00000000-0005-0000-0000-000073010000}"/>
    <cellStyle name="60% - Accent4 4 3" xfId="376" xr:uid="{00000000-0005-0000-0000-000074010000}"/>
    <cellStyle name="60% - Accent4 4 4" xfId="377" xr:uid="{00000000-0005-0000-0000-000075010000}"/>
    <cellStyle name="60% - Accent5 2" xfId="378" xr:uid="{00000000-0005-0000-0000-000076010000}"/>
    <cellStyle name="60% - Accent5 2 2" xfId="379" xr:uid="{00000000-0005-0000-0000-000077010000}"/>
    <cellStyle name="60% - Accent5 2 2 2" xfId="380" xr:uid="{00000000-0005-0000-0000-000078010000}"/>
    <cellStyle name="60% - Accent5 2 2 3" xfId="381" xr:uid="{00000000-0005-0000-0000-000079010000}"/>
    <cellStyle name="60% - Accent5 2 2 4" xfId="382" xr:uid="{00000000-0005-0000-0000-00007A010000}"/>
    <cellStyle name="60% - Accent5 2 3" xfId="383" xr:uid="{00000000-0005-0000-0000-00007B010000}"/>
    <cellStyle name="60% - Accent5 2 3 2" xfId="384" xr:uid="{00000000-0005-0000-0000-00007C010000}"/>
    <cellStyle name="60% - Accent5 2 3 3" xfId="385" xr:uid="{00000000-0005-0000-0000-00007D010000}"/>
    <cellStyle name="60% - Accent5 2 4" xfId="386" xr:uid="{00000000-0005-0000-0000-00007E010000}"/>
    <cellStyle name="60% - Accent5 2 5" xfId="387" xr:uid="{00000000-0005-0000-0000-00007F010000}"/>
    <cellStyle name="60% - Accent5 3" xfId="388" xr:uid="{00000000-0005-0000-0000-000080010000}"/>
    <cellStyle name="60% - Accent5 4" xfId="389" xr:uid="{00000000-0005-0000-0000-000081010000}"/>
    <cellStyle name="60% - Accent5 4 2" xfId="390" xr:uid="{00000000-0005-0000-0000-000082010000}"/>
    <cellStyle name="60% - Accent5 4 3" xfId="391" xr:uid="{00000000-0005-0000-0000-000083010000}"/>
    <cellStyle name="60% - Accent6 2" xfId="392" xr:uid="{00000000-0005-0000-0000-000084010000}"/>
    <cellStyle name="60% - Accent6 2 2" xfId="393" xr:uid="{00000000-0005-0000-0000-000085010000}"/>
    <cellStyle name="60% - Accent6 2 2 2" xfId="394" xr:uid="{00000000-0005-0000-0000-000086010000}"/>
    <cellStyle name="60% - Accent6 2 2 3" xfId="395" xr:uid="{00000000-0005-0000-0000-000087010000}"/>
    <cellStyle name="60% - Accent6 2 2 3 2" xfId="396" xr:uid="{00000000-0005-0000-0000-000088010000}"/>
    <cellStyle name="60% - Accent6 2 2 4" xfId="397" xr:uid="{00000000-0005-0000-0000-000089010000}"/>
    <cellStyle name="60% - Accent6 2 3" xfId="398" xr:uid="{00000000-0005-0000-0000-00008A010000}"/>
    <cellStyle name="60% - Accent6 2 3 2" xfId="399" xr:uid="{00000000-0005-0000-0000-00008B010000}"/>
    <cellStyle name="60% - Accent6 2 3 3" xfId="400" xr:uid="{00000000-0005-0000-0000-00008C010000}"/>
    <cellStyle name="60% - Accent6 2 4" xfId="401" xr:uid="{00000000-0005-0000-0000-00008D010000}"/>
    <cellStyle name="60% - Accent6 2 4 2" xfId="402" xr:uid="{00000000-0005-0000-0000-00008E010000}"/>
    <cellStyle name="60% - Accent6 2 5" xfId="403" xr:uid="{00000000-0005-0000-0000-00008F010000}"/>
    <cellStyle name="60% - Accent6 2 6" xfId="404" xr:uid="{00000000-0005-0000-0000-000090010000}"/>
    <cellStyle name="60% - Accent6 3" xfId="405" xr:uid="{00000000-0005-0000-0000-000091010000}"/>
    <cellStyle name="60% - Accent6 4" xfId="406" xr:uid="{00000000-0005-0000-0000-000092010000}"/>
    <cellStyle name="60% - Accent6 4 2" xfId="407" xr:uid="{00000000-0005-0000-0000-000093010000}"/>
    <cellStyle name="60% - Accent6 4 3" xfId="408" xr:uid="{00000000-0005-0000-0000-000094010000}"/>
    <cellStyle name="60% - Accent6 4 4" xfId="409" xr:uid="{00000000-0005-0000-0000-000095010000}"/>
    <cellStyle name="Accent1 2" xfId="410" xr:uid="{00000000-0005-0000-0000-000096010000}"/>
    <cellStyle name="Accent1 2 2" xfId="411" xr:uid="{00000000-0005-0000-0000-000097010000}"/>
    <cellStyle name="Accent1 2 2 2" xfId="412" xr:uid="{00000000-0005-0000-0000-000098010000}"/>
    <cellStyle name="Accent1 2 2 3" xfId="413" xr:uid="{00000000-0005-0000-0000-000099010000}"/>
    <cellStyle name="Accent1 2 2 4" xfId="414" xr:uid="{00000000-0005-0000-0000-00009A010000}"/>
    <cellStyle name="Accent1 2 3" xfId="415" xr:uid="{00000000-0005-0000-0000-00009B010000}"/>
    <cellStyle name="Accent1 2 3 2" xfId="416" xr:uid="{00000000-0005-0000-0000-00009C010000}"/>
    <cellStyle name="Accent1 2 3 3" xfId="417" xr:uid="{00000000-0005-0000-0000-00009D010000}"/>
    <cellStyle name="Accent1 2 4" xfId="418" xr:uid="{00000000-0005-0000-0000-00009E010000}"/>
    <cellStyle name="Accent1 2 5" xfId="419" xr:uid="{00000000-0005-0000-0000-00009F010000}"/>
    <cellStyle name="Accent1 3" xfId="420" xr:uid="{00000000-0005-0000-0000-0000A0010000}"/>
    <cellStyle name="Accent1 4" xfId="421" xr:uid="{00000000-0005-0000-0000-0000A1010000}"/>
    <cellStyle name="Accent1 4 2" xfId="422" xr:uid="{00000000-0005-0000-0000-0000A2010000}"/>
    <cellStyle name="Accent1 4 3" xfId="423" xr:uid="{00000000-0005-0000-0000-0000A3010000}"/>
    <cellStyle name="Accent2 2" xfId="424" xr:uid="{00000000-0005-0000-0000-0000A4010000}"/>
    <cellStyle name="Accent2 2 2" xfId="425" xr:uid="{00000000-0005-0000-0000-0000A5010000}"/>
    <cellStyle name="Accent2 2 2 2" xfId="426" xr:uid="{00000000-0005-0000-0000-0000A6010000}"/>
    <cellStyle name="Accent2 2 2 3" xfId="427" xr:uid="{00000000-0005-0000-0000-0000A7010000}"/>
    <cellStyle name="Accent2 2 2 4" xfId="428" xr:uid="{00000000-0005-0000-0000-0000A8010000}"/>
    <cellStyle name="Accent2 2 3" xfId="429" xr:uid="{00000000-0005-0000-0000-0000A9010000}"/>
    <cellStyle name="Accent2 2 3 2" xfId="430" xr:uid="{00000000-0005-0000-0000-0000AA010000}"/>
    <cellStyle name="Accent2 2 3 3" xfId="431" xr:uid="{00000000-0005-0000-0000-0000AB010000}"/>
    <cellStyle name="Accent2 2 4" xfId="432" xr:uid="{00000000-0005-0000-0000-0000AC010000}"/>
    <cellStyle name="Accent2 2 5" xfId="433" xr:uid="{00000000-0005-0000-0000-0000AD010000}"/>
    <cellStyle name="Accent2 3" xfId="434" xr:uid="{00000000-0005-0000-0000-0000AE010000}"/>
    <cellStyle name="Accent2 4" xfId="435" xr:uid="{00000000-0005-0000-0000-0000AF010000}"/>
    <cellStyle name="Accent2 4 2" xfId="436" xr:uid="{00000000-0005-0000-0000-0000B0010000}"/>
    <cellStyle name="Accent2 4 3" xfId="437" xr:uid="{00000000-0005-0000-0000-0000B1010000}"/>
    <cellStyle name="Accent3 2" xfId="438" xr:uid="{00000000-0005-0000-0000-0000B2010000}"/>
    <cellStyle name="Accent3 2 2" xfId="439" xr:uid="{00000000-0005-0000-0000-0000B3010000}"/>
    <cellStyle name="Accent3 2 2 2" xfId="440" xr:uid="{00000000-0005-0000-0000-0000B4010000}"/>
    <cellStyle name="Accent3 2 2 3" xfId="441" xr:uid="{00000000-0005-0000-0000-0000B5010000}"/>
    <cellStyle name="Accent3 2 2 4" xfId="442" xr:uid="{00000000-0005-0000-0000-0000B6010000}"/>
    <cellStyle name="Accent3 2 3" xfId="443" xr:uid="{00000000-0005-0000-0000-0000B7010000}"/>
    <cellStyle name="Accent3 2 3 2" xfId="444" xr:uid="{00000000-0005-0000-0000-0000B8010000}"/>
    <cellStyle name="Accent3 2 3 3" xfId="445" xr:uid="{00000000-0005-0000-0000-0000B9010000}"/>
    <cellStyle name="Accent3 2 4" xfId="446" xr:uid="{00000000-0005-0000-0000-0000BA010000}"/>
    <cellStyle name="Accent3 2 5" xfId="447" xr:uid="{00000000-0005-0000-0000-0000BB010000}"/>
    <cellStyle name="Accent3 3" xfId="448" xr:uid="{00000000-0005-0000-0000-0000BC010000}"/>
    <cellStyle name="Accent3 4" xfId="449" xr:uid="{00000000-0005-0000-0000-0000BD010000}"/>
    <cellStyle name="Accent3 4 2" xfId="450" xr:uid="{00000000-0005-0000-0000-0000BE010000}"/>
    <cellStyle name="Accent3 4 3" xfId="451" xr:uid="{00000000-0005-0000-0000-0000BF010000}"/>
    <cellStyle name="Accent4 2" xfId="452" xr:uid="{00000000-0005-0000-0000-0000C0010000}"/>
    <cellStyle name="Accent4 2 2" xfId="453" xr:uid="{00000000-0005-0000-0000-0000C1010000}"/>
    <cellStyle name="Accent4 2 2 2" xfId="454" xr:uid="{00000000-0005-0000-0000-0000C2010000}"/>
    <cellStyle name="Accent4 2 2 3" xfId="455" xr:uid="{00000000-0005-0000-0000-0000C3010000}"/>
    <cellStyle name="Accent4 2 2 4" xfId="456" xr:uid="{00000000-0005-0000-0000-0000C4010000}"/>
    <cellStyle name="Accent4 2 3" xfId="457" xr:uid="{00000000-0005-0000-0000-0000C5010000}"/>
    <cellStyle name="Accent4 2 3 2" xfId="458" xr:uid="{00000000-0005-0000-0000-0000C6010000}"/>
    <cellStyle name="Accent4 2 3 3" xfId="459" xr:uid="{00000000-0005-0000-0000-0000C7010000}"/>
    <cellStyle name="Accent4 2 4" xfId="460" xr:uid="{00000000-0005-0000-0000-0000C8010000}"/>
    <cellStyle name="Accent4 2 5" xfId="461" xr:uid="{00000000-0005-0000-0000-0000C9010000}"/>
    <cellStyle name="Accent4 3" xfId="462" xr:uid="{00000000-0005-0000-0000-0000CA010000}"/>
    <cellStyle name="Accent4 4" xfId="463" xr:uid="{00000000-0005-0000-0000-0000CB010000}"/>
    <cellStyle name="Accent4 4 2" xfId="464" xr:uid="{00000000-0005-0000-0000-0000CC010000}"/>
    <cellStyle name="Accent4 4 3" xfId="465" xr:uid="{00000000-0005-0000-0000-0000CD010000}"/>
    <cellStyle name="Accent5 2" xfId="466" xr:uid="{00000000-0005-0000-0000-0000CE010000}"/>
    <cellStyle name="Accent5 2 2" xfId="467" xr:uid="{00000000-0005-0000-0000-0000CF010000}"/>
    <cellStyle name="Accent5 2 2 2" xfId="468" xr:uid="{00000000-0005-0000-0000-0000D0010000}"/>
    <cellStyle name="Accent5 2 2 3" xfId="469" xr:uid="{00000000-0005-0000-0000-0000D1010000}"/>
    <cellStyle name="Accent5 2 2 4" xfId="470" xr:uid="{00000000-0005-0000-0000-0000D2010000}"/>
    <cellStyle name="Accent5 2 3" xfId="471" xr:uid="{00000000-0005-0000-0000-0000D3010000}"/>
    <cellStyle name="Accent5 2 3 2" xfId="472" xr:uid="{00000000-0005-0000-0000-0000D4010000}"/>
    <cellStyle name="Accent5 2 3 3" xfId="473" xr:uid="{00000000-0005-0000-0000-0000D5010000}"/>
    <cellStyle name="Accent5 2 4" xfId="474" xr:uid="{00000000-0005-0000-0000-0000D6010000}"/>
    <cellStyle name="Accent5 2 5" xfId="475" xr:uid="{00000000-0005-0000-0000-0000D7010000}"/>
    <cellStyle name="Accent5 3" xfId="476" xr:uid="{00000000-0005-0000-0000-0000D8010000}"/>
    <cellStyle name="Accent5 4" xfId="477" xr:uid="{00000000-0005-0000-0000-0000D9010000}"/>
    <cellStyle name="Accent5 4 2" xfId="478" xr:uid="{00000000-0005-0000-0000-0000DA010000}"/>
    <cellStyle name="Accent5 4 3" xfId="479" xr:uid="{00000000-0005-0000-0000-0000DB010000}"/>
    <cellStyle name="Accent6 2" xfId="480" xr:uid="{00000000-0005-0000-0000-0000DC010000}"/>
    <cellStyle name="Accent6 2 2" xfId="481" xr:uid="{00000000-0005-0000-0000-0000DD010000}"/>
    <cellStyle name="Accent6 2 2 2" xfId="482" xr:uid="{00000000-0005-0000-0000-0000DE010000}"/>
    <cellStyle name="Accent6 2 2 3" xfId="483" xr:uid="{00000000-0005-0000-0000-0000DF010000}"/>
    <cellStyle name="Accent6 2 2 4" xfId="484" xr:uid="{00000000-0005-0000-0000-0000E0010000}"/>
    <cellStyle name="Accent6 2 3" xfId="485" xr:uid="{00000000-0005-0000-0000-0000E1010000}"/>
    <cellStyle name="Accent6 2 3 2" xfId="486" xr:uid="{00000000-0005-0000-0000-0000E2010000}"/>
    <cellStyle name="Accent6 2 3 3" xfId="487" xr:uid="{00000000-0005-0000-0000-0000E3010000}"/>
    <cellStyle name="Accent6 2 4" xfId="488" xr:uid="{00000000-0005-0000-0000-0000E4010000}"/>
    <cellStyle name="Accent6 2 5" xfId="489" xr:uid="{00000000-0005-0000-0000-0000E5010000}"/>
    <cellStyle name="Accent6 3" xfId="490" xr:uid="{00000000-0005-0000-0000-0000E6010000}"/>
    <cellStyle name="Accent6 4" xfId="491" xr:uid="{00000000-0005-0000-0000-0000E7010000}"/>
    <cellStyle name="Accent6 4 2" xfId="492" xr:uid="{00000000-0005-0000-0000-0000E8010000}"/>
    <cellStyle name="Accent6 4 3" xfId="493" xr:uid="{00000000-0005-0000-0000-0000E9010000}"/>
    <cellStyle name="Bad 2" xfId="494" xr:uid="{00000000-0005-0000-0000-0000EA010000}"/>
    <cellStyle name="Bad 2 2" xfId="495" xr:uid="{00000000-0005-0000-0000-0000EB010000}"/>
    <cellStyle name="Bad 2 2 2" xfId="496" xr:uid="{00000000-0005-0000-0000-0000EC010000}"/>
    <cellStyle name="Bad 2 2 3" xfId="497" xr:uid="{00000000-0005-0000-0000-0000ED010000}"/>
    <cellStyle name="Bad 2 2 4" xfId="498" xr:uid="{00000000-0005-0000-0000-0000EE010000}"/>
    <cellStyle name="Bad 2 3" xfId="499" xr:uid="{00000000-0005-0000-0000-0000EF010000}"/>
    <cellStyle name="Bad 2 3 2" xfId="500" xr:uid="{00000000-0005-0000-0000-0000F0010000}"/>
    <cellStyle name="Bad 2 3 3" xfId="501" xr:uid="{00000000-0005-0000-0000-0000F1010000}"/>
    <cellStyle name="Bad 2 4" xfId="502" xr:uid="{00000000-0005-0000-0000-0000F2010000}"/>
    <cellStyle name="Bad 2 5" xfId="503" xr:uid="{00000000-0005-0000-0000-0000F3010000}"/>
    <cellStyle name="Bad 3" xfId="504" xr:uid="{00000000-0005-0000-0000-0000F4010000}"/>
    <cellStyle name="Bad 4" xfId="505" xr:uid="{00000000-0005-0000-0000-0000F5010000}"/>
    <cellStyle name="Bad 4 2" xfId="506" xr:uid="{00000000-0005-0000-0000-0000F6010000}"/>
    <cellStyle name="Bad 4 3" xfId="507" xr:uid="{00000000-0005-0000-0000-0000F7010000}"/>
    <cellStyle name="Calculation 2" xfId="508" xr:uid="{00000000-0005-0000-0000-0000F8010000}"/>
    <cellStyle name="Calculation 2 2" xfId="509" xr:uid="{00000000-0005-0000-0000-0000F9010000}"/>
    <cellStyle name="Calculation 2 2 2" xfId="510" xr:uid="{00000000-0005-0000-0000-0000FA010000}"/>
    <cellStyle name="Calculation 2 2 3" xfId="511" xr:uid="{00000000-0005-0000-0000-0000FB010000}"/>
    <cellStyle name="Calculation 2 2 3 2" xfId="512" xr:uid="{00000000-0005-0000-0000-0000FC010000}"/>
    <cellStyle name="Calculation 2 2 3 2 2" xfId="513" xr:uid="{00000000-0005-0000-0000-0000FD010000}"/>
    <cellStyle name="Calculation 2 2 3 2 3" xfId="514" xr:uid="{00000000-0005-0000-0000-0000FE010000}"/>
    <cellStyle name="Calculation 2 2 3 3" xfId="515" xr:uid="{00000000-0005-0000-0000-0000FF010000}"/>
    <cellStyle name="Calculation 2 2 3 3 2" xfId="516" xr:uid="{00000000-0005-0000-0000-000000020000}"/>
    <cellStyle name="Calculation 2 2 3 4" xfId="517" xr:uid="{00000000-0005-0000-0000-000001020000}"/>
    <cellStyle name="Calculation 2 2 3 4 2" xfId="518" xr:uid="{00000000-0005-0000-0000-000002020000}"/>
    <cellStyle name="Calculation 2 2 3 5" xfId="519" xr:uid="{00000000-0005-0000-0000-000003020000}"/>
    <cellStyle name="Calculation 2 2 4" xfId="520" xr:uid="{00000000-0005-0000-0000-000004020000}"/>
    <cellStyle name="Calculation 2 2 4 2" xfId="521" xr:uid="{00000000-0005-0000-0000-000005020000}"/>
    <cellStyle name="Calculation 2 2 4 3" xfId="522" xr:uid="{00000000-0005-0000-0000-000006020000}"/>
    <cellStyle name="Calculation 2 2 4 4" xfId="523" xr:uid="{00000000-0005-0000-0000-000007020000}"/>
    <cellStyle name="Calculation 2 2 5" xfId="524" xr:uid="{00000000-0005-0000-0000-000008020000}"/>
    <cellStyle name="Calculation 2 2 5 2" xfId="525" xr:uid="{00000000-0005-0000-0000-000009020000}"/>
    <cellStyle name="Calculation 2 2 5 3" xfId="526" xr:uid="{00000000-0005-0000-0000-00000A020000}"/>
    <cellStyle name="Calculation 2 2 5 4" xfId="527" xr:uid="{00000000-0005-0000-0000-00000B020000}"/>
    <cellStyle name="Calculation 2 2 6" xfId="528" xr:uid="{00000000-0005-0000-0000-00000C020000}"/>
    <cellStyle name="Calculation 2 3" xfId="529" xr:uid="{00000000-0005-0000-0000-00000D020000}"/>
    <cellStyle name="Calculation 2 3 2" xfId="530" xr:uid="{00000000-0005-0000-0000-00000E020000}"/>
    <cellStyle name="Calculation 2 3 2 2" xfId="531" xr:uid="{00000000-0005-0000-0000-00000F020000}"/>
    <cellStyle name="Calculation 2 3 2 2 2" xfId="532" xr:uid="{00000000-0005-0000-0000-000010020000}"/>
    <cellStyle name="Calculation 2 3 2 3" xfId="533" xr:uid="{00000000-0005-0000-0000-000011020000}"/>
    <cellStyle name="Calculation 2 3 3" xfId="534" xr:uid="{00000000-0005-0000-0000-000012020000}"/>
    <cellStyle name="Calculation 2 4" xfId="535" xr:uid="{00000000-0005-0000-0000-000013020000}"/>
    <cellStyle name="Calculation 2 4 2" xfId="536" xr:uid="{00000000-0005-0000-0000-000014020000}"/>
    <cellStyle name="Calculation 2 4 2 2" xfId="537" xr:uid="{00000000-0005-0000-0000-000015020000}"/>
    <cellStyle name="Calculation 2 4 2 3" xfId="538" xr:uid="{00000000-0005-0000-0000-000016020000}"/>
    <cellStyle name="Calculation 2 4 3" xfId="539" xr:uid="{00000000-0005-0000-0000-000017020000}"/>
    <cellStyle name="Calculation 2 4 3 2" xfId="540" xr:uid="{00000000-0005-0000-0000-000018020000}"/>
    <cellStyle name="Calculation 2 4 4" xfId="541" xr:uid="{00000000-0005-0000-0000-000019020000}"/>
    <cellStyle name="Calculation 2 4 4 2" xfId="542" xr:uid="{00000000-0005-0000-0000-00001A020000}"/>
    <cellStyle name="Calculation 2 4 5" xfId="543" xr:uid="{00000000-0005-0000-0000-00001B020000}"/>
    <cellStyle name="Calculation 2 5" xfId="544" xr:uid="{00000000-0005-0000-0000-00001C020000}"/>
    <cellStyle name="Calculation 2 5 2" xfId="545" xr:uid="{00000000-0005-0000-0000-00001D020000}"/>
    <cellStyle name="Calculation 2 5 3" xfId="546" xr:uid="{00000000-0005-0000-0000-00001E020000}"/>
    <cellStyle name="Calculation 2 5 4" xfId="547" xr:uid="{00000000-0005-0000-0000-00001F020000}"/>
    <cellStyle name="Calculation 2 6" xfId="548" xr:uid="{00000000-0005-0000-0000-000020020000}"/>
    <cellStyle name="Calculation 2 6 2" xfId="549" xr:uid="{00000000-0005-0000-0000-000021020000}"/>
    <cellStyle name="Calculation 2 7" xfId="550" xr:uid="{00000000-0005-0000-0000-000022020000}"/>
    <cellStyle name="Calculation 3" xfId="551" xr:uid="{00000000-0005-0000-0000-000023020000}"/>
    <cellStyle name="Calculation 3 2" xfId="552" xr:uid="{00000000-0005-0000-0000-000024020000}"/>
    <cellStyle name="Calculation 3 2 2" xfId="553" xr:uid="{00000000-0005-0000-0000-000025020000}"/>
    <cellStyle name="Calculation 3 2 2 2" xfId="554" xr:uid="{00000000-0005-0000-0000-000026020000}"/>
    <cellStyle name="Calculation 3 2 2 2 2" xfId="555" xr:uid="{00000000-0005-0000-0000-000027020000}"/>
    <cellStyle name="Calculation 3 2 2 3" xfId="556" xr:uid="{00000000-0005-0000-0000-000028020000}"/>
    <cellStyle name="Calculation 3 2 2 3 2" xfId="557" xr:uid="{00000000-0005-0000-0000-000029020000}"/>
    <cellStyle name="Calculation 3 2 2 4" xfId="558" xr:uid="{00000000-0005-0000-0000-00002A020000}"/>
    <cellStyle name="Calculation 3 2 3" xfId="559" xr:uid="{00000000-0005-0000-0000-00002B020000}"/>
    <cellStyle name="Calculation 3 2 3 2" xfId="560" xr:uid="{00000000-0005-0000-0000-00002C020000}"/>
    <cellStyle name="Calculation 3 2 3 3" xfId="561" xr:uid="{00000000-0005-0000-0000-00002D020000}"/>
    <cellStyle name="Calculation 3 2 4" xfId="562" xr:uid="{00000000-0005-0000-0000-00002E020000}"/>
    <cellStyle name="Calculation 3 2 4 2" xfId="563" xr:uid="{00000000-0005-0000-0000-00002F020000}"/>
    <cellStyle name="Calculation 3 2 4 3" xfId="564" xr:uid="{00000000-0005-0000-0000-000030020000}"/>
    <cellStyle name="Calculation 3 2 5" xfId="565" xr:uid="{00000000-0005-0000-0000-000031020000}"/>
    <cellStyle name="Calculation 3 3" xfId="566" xr:uid="{00000000-0005-0000-0000-000032020000}"/>
    <cellStyle name="Calculation 3 3 2" xfId="567" xr:uid="{00000000-0005-0000-0000-000033020000}"/>
    <cellStyle name="Calculation 3 3 2 2" xfId="568" xr:uid="{00000000-0005-0000-0000-000034020000}"/>
    <cellStyle name="Calculation 3 3 2 3" xfId="569" xr:uid="{00000000-0005-0000-0000-000035020000}"/>
    <cellStyle name="Calculation 3 3 3" xfId="570" xr:uid="{00000000-0005-0000-0000-000036020000}"/>
    <cellStyle name="Calculation 3 3 4" xfId="571" xr:uid="{00000000-0005-0000-0000-000037020000}"/>
    <cellStyle name="Calculation 3 4" xfId="572" xr:uid="{00000000-0005-0000-0000-000038020000}"/>
    <cellStyle name="Calculation 3 4 2" xfId="573" xr:uid="{00000000-0005-0000-0000-000039020000}"/>
    <cellStyle name="Calculation 3 5" xfId="574" xr:uid="{00000000-0005-0000-0000-00003A020000}"/>
    <cellStyle name="Calculation 4" xfId="575" xr:uid="{00000000-0005-0000-0000-00003B020000}"/>
    <cellStyle name="Calculation 4 2" xfId="576" xr:uid="{00000000-0005-0000-0000-00003C020000}"/>
    <cellStyle name="Calculation 4 2 2" xfId="577" xr:uid="{00000000-0005-0000-0000-00003D020000}"/>
    <cellStyle name="Calculation 4 2 2 2" xfId="578" xr:uid="{00000000-0005-0000-0000-00003E020000}"/>
    <cellStyle name="Calculation 4 2 2 3" xfId="579" xr:uid="{00000000-0005-0000-0000-00003F020000}"/>
    <cellStyle name="Calculation 4 2 3" xfId="580" xr:uid="{00000000-0005-0000-0000-000040020000}"/>
    <cellStyle name="Calculation 4 2 3 2" xfId="581" xr:uid="{00000000-0005-0000-0000-000041020000}"/>
    <cellStyle name="Calculation 4 2 4" xfId="582" xr:uid="{00000000-0005-0000-0000-000042020000}"/>
    <cellStyle name="Calculation 4 2 4 2" xfId="583" xr:uid="{00000000-0005-0000-0000-000043020000}"/>
    <cellStyle name="Calculation 4 2 5" xfId="584" xr:uid="{00000000-0005-0000-0000-000044020000}"/>
    <cellStyle name="Calculation 4 3" xfId="585" xr:uid="{00000000-0005-0000-0000-000045020000}"/>
    <cellStyle name="Calculation 4 3 2" xfId="586" xr:uid="{00000000-0005-0000-0000-000046020000}"/>
    <cellStyle name="Calculation 4 3 3" xfId="587" xr:uid="{00000000-0005-0000-0000-000047020000}"/>
    <cellStyle name="Calculation 4 4" xfId="588" xr:uid="{00000000-0005-0000-0000-000048020000}"/>
    <cellStyle name="Calculation 4 4 2" xfId="589" xr:uid="{00000000-0005-0000-0000-000049020000}"/>
    <cellStyle name="Calculation 4 4 3" xfId="590" xr:uid="{00000000-0005-0000-0000-00004A020000}"/>
    <cellStyle name="Calculation 4 5" xfId="591" xr:uid="{00000000-0005-0000-0000-00004B020000}"/>
    <cellStyle name="Calculation 4 5 2" xfId="592" xr:uid="{00000000-0005-0000-0000-00004C020000}"/>
    <cellStyle name="Calculation 4 6" xfId="593" xr:uid="{00000000-0005-0000-0000-00004D020000}"/>
    <cellStyle name="Check Cell 2" xfId="594" xr:uid="{00000000-0005-0000-0000-00004E020000}"/>
    <cellStyle name="Check Cell 2 2" xfId="595" xr:uid="{00000000-0005-0000-0000-00004F020000}"/>
    <cellStyle name="Check Cell 2 2 2" xfId="596" xr:uid="{00000000-0005-0000-0000-000050020000}"/>
    <cellStyle name="Check Cell 2 2 3" xfId="597" xr:uid="{00000000-0005-0000-0000-000051020000}"/>
    <cellStyle name="Check Cell 2 2 4" xfId="598" xr:uid="{00000000-0005-0000-0000-000052020000}"/>
    <cellStyle name="Check Cell 2 3" xfId="599" xr:uid="{00000000-0005-0000-0000-000053020000}"/>
    <cellStyle name="Check Cell 2 3 2" xfId="600" xr:uid="{00000000-0005-0000-0000-000054020000}"/>
    <cellStyle name="Check Cell 2 3 3" xfId="601" xr:uid="{00000000-0005-0000-0000-000055020000}"/>
    <cellStyle name="Check Cell 2 4" xfId="602" xr:uid="{00000000-0005-0000-0000-000056020000}"/>
    <cellStyle name="Check Cell 2 5" xfId="603" xr:uid="{00000000-0005-0000-0000-000057020000}"/>
    <cellStyle name="Check Cell 3" xfId="604" xr:uid="{00000000-0005-0000-0000-000058020000}"/>
    <cellStyle name="Check Cell 4" xfId="605" xr:uid="{00000000-0005-0000-0000-000059020000}"/>
    <cellStyle name="Check Cell 4 2" xfId="606" xr:uid="{00000000-0005-0000-0000-00005A020000}"/>
    <cellStyle name="Check Cell 4 3" xfId="607" xr:uid="{00000000-0005-0000-0000-00005B020000}"/>
    <cellStyle name="Comma 10" xfId="609" xr:uid="{00000000-0005-0000-0000-00005C020000}"/>
    <cellStyle name="Comma 10 2" xfId="610" xr:uid="{00000000-0005-0000-0000-00005D020000}"/>
    <cellStyle name="Comma 10 2 2" xfId="611" xr:uid="{00000000-0005-0000-0000-00005E020000}"/>
    <cellStyle name="Comma 10 2 3" xfId="612" xr:uid="{00000000-0005-0000-0000-00005F020000}"/>
    <cellStyle name="Comma 10 2 4" xfId="613" xr:uid="{00000000-0005-0000-0000-000060020000}"/>
    <cellStyle name="Comma 10 3" xfId="614" xr:uid="{00000000-0005-0000-0000-000061020000}"/>
    <cellStyle name="Comma 10 4" xfId="615" xr:uid="{00000000-0005-0000-0000-000062020000}"/>
    <cellStyle name="Comma 10 5" xfId="616" xr:uid="{00000000-0005-0000-0000-000063020000}"/>
    <cellStyle name="Comma 11" xfId="617" xr:uid="{00000000-0005-0000-0000-000064020000}"/>
    <cellStyle name="Comma 11 2" xfId="618" xr:uid="{00000000-0005-0000-0000-000065020000}"/>
    <cellStyle name="Comma 11 2 2" xfId="619" xr:uid="{00000000-0005-0000-0000-000066020000}"/>
    <cellStyle name="Comma 11 2 3" xfId="620" xr:uid="{00000000-0005-0000-0000-000067020000}"/>
    <cellStyle name="Comma 11 2 4" xfId="621" xr:uid="{00000000-0005-0000-0000-000068020000}"/>
    <cellStyle name="Comma 11 3" xfId="622" xr:uid="{00000000-0005-0000-0000-000069020000}"/>
    <cellStyle name="Comma 11 4" xfId="623" xr:uid="{00000000-0005-0000-0000-00006A020000}"/>
    <cellStyle name="Comma 11 5" xfId="624" xr:uid="{00000000-0005-0000-0000-00006B020000}"/>
    <cellStyle name="Comma 12" xfId="625" xr:uid="{00000000-0005-0000-0000-00006C020000}"/>
    <cellStyle name="Comma 12 2" xfId="626" xr:uid="{00000000-0005-0000-0000-00006D020000}"/>
    <cellStyle name="Comma 12 2 2" xfId="627" xr:uid="{00000000-0005-0000-0000-00006E020000}"/>
    <cellStyle name="Comma 12 2 3" xfId="628" xr:uid="{00000000-0005-0000-0000-00006F020000}"/>
    <cellStyle name="Comma 12 2 4" xfId="629" xr:uid="{00000000-0005-0000-0000-000070020000}"/>
    <cellStyle name="Comma 12 3" xfId="630" xr:uid="{00000000-0005-0000-0000-000071020000}"/>
    <cellStyle name="Comma 12 4" xfId="631" xr:uid="{00000000-0005-0000-0000-000072020000}"/>
    <cellStyle name="Comma 12 5" xfId="632" xr:uid="{00000000-0005-0000-0000-000073020000}"/>
    <cellStyle name="Comma 13" xfId="633" xr:uid="{00000000-0005-0000-0000-000074020000}"/>
    <cellStyle name="Comma 13 2" xfId="634" xr:uid="{00000000-0005-0000-0000-000075020000}"/>
    <cellStyle name="Comma 13 3" xfId="635" xr:uid="{00000000-0005-0000-0000-000076020000}"/>
    <cellStyle name="Comma 13 4" xfId="636" xr:uid="{00000000-0005-0000-0000-000077020000}"/>
    <cellStyle name="Comma 14" xfId="637" xr:uid="{00000000-0005-0000-0000-000078020000}"/>
    <cellStyle name="Comma 14 2" xfId="638" xr:uid="{00000000-0005-0000-0000-000079020000}"/>
    <cellStyle name="Comma 14 2 2" xfId="639" xr:uid="{00000000-0005-0000-0000-00007A020000}"/>
    <cellStyle name="Comma 14 3" xfId="640" xr:uid="{00000000-0005-0000-0000-00007B020000}"/>
    <cellStyle name="Comma 15" xfId="641" xr:uid="{00000000-0005-0000-0000-00007C020000}"/>
    <cellStyle name="Comma 15 2" xfId="642" xr:uid="{00000000-0005-0000-0000-00007D020000}"/>
    <cellStyle name="Comma 15 2 2" xfId="643" xr:uid="{00000000-0005-0000-0000-00007E020000}"/>
    <cellStyle name="Comma 15 3" xfId="644" xr:uid="{00000000-0005-0000-0000-00007F020000}"/>
    <cellStyle name="Comma 15 4" xfId="645" xr:uid="{00000000-0005-0000-0000-000080020000}"/>
    <cellStyle name="Comma 16" xfId="646" xr:uid="{00000000-0005-0000-0000-000081020000}"/>
    <cellStyle name="Comma 17" xfId="647" xr:uid="{00000000-0005-0000-0000-000082020000}"/>
    <cellStyle name="Comma 17 2" xfId="648" xr:uid="{00000000-0005-0000-0000-000083020000}"/>
    <cellStyle name="Comma 17 3" xfId="649" xr:uid="{00000000-0005-0000-0000-000084020000}"/>
    <cellStyle name="Comma 18" xfId="650" xr:uid="{00000000-0005-0000-0000-000085020000}"/>
    <cellStyle name="Comma 19" xfId="651" xr:uid="{00000000-0005-0000-0000-000086020000}"/>
    <cellStyle name="Comma 2" xfId="652" xr:uid="{00000000-0005-0000-0000-000087020000}"/>
    <cellStyle name="Comma 2 2" xfId="653" xr:uid="{00000000-0005-0000-0000-000088020000}"/>
    <cellStyle name="Comma 2 2 2" xfId="654" xr:uid="{00000000-0005-0000-0000-000089020000}"/>
    <cellStyle name="Comma 2 2 3" xfId="655" xr:uid="{00000000-0005-0000-0000-00008A020000}"/>
    <cellStyle name="Comma 2 2 4" xfId="656" xr:uid="{00000000-0005-0000-0000-00008B020000}"/>
    <cellStyle name="Comma 2 3" xfId="657" xr:uid="{00000000-0005-0000-0000-00008C020000}"/>
    <cellStyle name="Comma 2 3 2" xfId="658" xr:uid="{00000000-0005-0000-0000-00008D020000}"/>
    <cellStyle name="Comma 2 3 3" xfId="659" xr:uid="{00000000-0005-0000-0000-00008E020000}"/>
    <cellStyle name="Comma 2 3 4" xfId="660" xr:uid="{00000000-0005-0000-0000-00008F020000}"/>
    <cellStyle name="Comma 2 4" xfId="661" xr:uid="{00000000-0005-0000-0000-000090020000}"/>
    <cellStyle name="Comma 2 5" xfId="662" xr:uid="{00000000-0005-0000-0000-000091020000}"/>
    <cellStyle name="Comma 2 6" xfId="663" xr:uid="{00000000-0005-0000-0000-000092020000}"/>
    <cellStyle name="Comma 20" xfId="664" xr:uid="{00000000-0005-0000-0000-000093020000}"/>
    <cellStyle name="Comma 21" xfId="665" xr:uid="{00000000-0005-0000-0000-000094020000}"/>
    <cellStyle name="Comma 22" xfId="666" xr:uid="{00000000-0005-0000-0000-000095020000}"/>
    <cellStyle name="Comma 23" xfId="667" xr:uid="{00000000-0005-0000-0000-000096020000}"/>
    <cellStyle name="Comma 24" xfId="608" xr:uid="{00000000-0005-0000-0000-000097020000}"/>
    <cellStyle name="Comma 3" xfId="668" xr:uid="{00000000-0005-0000-0000-000098020000}"/>
    <cellStyle name="Comma 3 2" xfId="669" xr:uid="{00000000-0005-0000-0000-000099020000}"/>
    <cellStyle name="Comma 3 3" xfId="670" xr:uid="{00000000-0005-0000-0000-00009A020000}"/>
    <cellStyle name="Comma 3 4" xfId="671" xr:uid="{00000000-0005-0000-0000-00009B020000}"/>
    <cellStyle name="Comma 4" xfId="672" xr:uid="{00000000-0005-0000-0000-00009C020000}"/>
    <cellStyle name="Comma 4 2" xfId="673" xr:uid="{00000000-0005-0000-0000-00009D020000}"/>
    <cellStyle name="Comma 4 2 2" xfId="674" xr:uid="{00000000-0005-0000-0000-00009E020000}"/>
    <cellStyle name="Comma 4 2 3" xfId="675" xr:uid="{00000000-0005-0000-0000-00009F020000}"/>
    <cellStyle name="Comma 4 2 4" xfId="676" xr:uid="{00000000-0005-0000-0000-0000A0020000}"/>
    <cellStyle name="Comma 4 3" xfId="677" xr:uid="{00000000-0005-0000-0000-0000A1020000}"/>
    <cellStyle name="Comma 4 3 2" xfId="678" xr:uid="{00000000-0005-0000-0000-0000A2020000}"/>
    <cellStyle name="Comma 4 3 2 2" xfId="679" xr:uid="{00000000-0005-0000-0000-0000A3020000}"/>
    <cellStyle name="Comma 4 3 2 3" xfId="680" xr:uid="{00000000-0005-0000-0000-0000A4020000}"/>
    <cellStyle name="Comma 4 3 2 4" xfId="681" xr:uid="{00000000-0005-0000-0000-0000A5020000}"/>
    <cellStyle name="Comma 4 3 3" xfId="682" xr:uid="{00000000-0005-0000-0000-0000A6020000}"/>
    <cellStyle name="Comma 4 3 4" xfId="683" xr:uid="{00000000-0005-0000-0000-0000A7020000}"/>
    <cellStyle name="Comma 4 3 5" xfId="684" xr:uid="{00000000-0005-0000-0000-0000A8020000}"/>
    <cellStyle name="Comma 4 4" xfId="685" xr:uid="{00000000-0005-0000-0000-0000A9020000}"/>
    <cellStyle name="Comma 4 5" xfId="686" xr:uid="{00000000-0005-0000-0000-0000AA020000}"/>
    <cellStyle name="Comma 4 6" xfId="687" xr:uid="{00000000-0005-0000-0000-0000AB020000}"/>
    <cellStyle name="Comma 5" xfId="688" xr:uid="{00000000-0005-0000-0000-0000AC020000}"/>
    <cellStyle name="Comma 5 2" xfId="689" xr:uid="{00000000-0005-0000-0000-0000AD020000}"/>
    <cellStyle name="Comma 5 2 2" xfId="690" xr:uid="{00000000-0005-0000-0000-0000AE020000}"/>
    <cellStyle name="Comma 5 2 3" xfId="691" xr:uid="{00000000-0005-0000-0000-0000AF020000}"/>
    <cellStyle name="Comma 5 2 4" xfId="692" xr:uid="{00000000-0005-0000-0000-0000B0020000}"/>
    <cellStyle name="Comma 5 3" xfId="693" xr:uid="{00000000-0005-0000-0000-0000B1020000}"/>
    <cellStyle name="Comma 5 3 2" xfId="694" xr:uid="{00000000-0005-0000-0000-0000B2020000}"/>
    <cellStyle name="Comma 5 3 2 2" xfId="695" xr:uid="{00000000-0005-0000-0000-0000B3020000}"/>
    <cellStyle name="Comma 5 3 2 3" xfId="696" xr:uid="{00000000-0005-0000-0000-0000B4020000}"/>
    <cellStyle name="Comma 5 3 2 4" xfId="697" xr:uid="{00000000-0005-0000-0000-0000B5020000}"/>
    <cellStyle name="Comma 5 3 3" xfId="698" xr:uid="{00000000-0005-0000-0000-0000B6020000}"/>
    <cellStyle name="Comma 5 3 4" xfId="699" xr:uid="{00000000-0005-0000-0000-0000B7020000}"/>
    <cellStyle name="Comma 5 3 5" xfId="700" xr:uid="{00000000-0005-0000-0000-0000B8020000}"/>
    <cellStyle name="Comma 5 4" xfId="701" xr:uid="{00000000-0005-0000-0000-0000B9020000}"/>
    <cellStyle name="Comma 5 5" xfId="702" xr:uid="{00000000-0005-0000-0000-0000BA020000}"/>
    <cellStyle name="Comma 5 6" xfId="703" xr:uid="{00000000-0005-0000-0000-0000BB020000}"/>
    <cellStyle name="Comma 6" xfId="704" xr:uid="{00000000-0005-0000-0000-0000BC020000}"/>
    <cellStyle name="Comma 6 2" xfId="705" xr:uid="{00000000-0005-0000-0000-0000BD020000}"/>
    <cellStyle name="Comma 6 2 2" xfId="706" xr:uid="{00000000-0005-0000-0000-0000BE020000}"/>
    <cellStyle name="Comma 6 2 3" xfId="707" xr:uid="{00000000-0005-0000-0000-0000BF020000}"/>
    <cellStyle name="Comma 6 2 4" xfId="708" xr:uid="{00000000-0005-0000-0000-0000C0020000}"/>
    <cellStyle name="Comma 6 3" xfId="709" xr:uid="{00000000-0005-0000-0000-0000C1020000}"/>
    <cellStyle name="Comma 6 4" xfId="710" xr:uid="{00000000-0005-0000-0000-0000C2020000}"/>
    <cellStyle name="Comma 6 5" xfId="711" xr:uid="{00000000-0005-0000-0000-0000C3020000}"/>
    <cellStyle name="Comma 7" xfId="712" xr:uid="{00000000-0005-0000-0000-0000C4020000}"/>
    <cellStyle name="Comma 7 2" xfId="713" xr:uid="{00000000-0005-0000-0000-0000C5020000}"/>
    <cellStyle name="Comma 7 2 2" xfId="714" xr:uid="{00000000-0005-0000-0000-0000C6020000}"/>
    <cellStyle name="Comma 7 2 3" xfId="715" xr:uid="{00000000-0005-0000-0000-0000C7020000}"/>
    <cellStyle name="Comma 7 2 4" xfId="716" xr:uid="{00000000-0005-0000-0000-0000C8020000}"/>
    <cellStyle name="Comma 7 3" xfId="717" xr:uid="{00000000-0005-0000-0000-0000C9020000}"/>
    <cellStyle name="Comma 7 4" xfId="718" xr:uid="{00000000-0005-0000-0000-0000CA020000}"/>
    <cellStyle name="Comma 7 5" xfId="719" xr:uid="{00000000-0005-0000-0000-0000CB020000}"/>
    <cellStyle name="Comma 8" xfId="720" xr:uid="{00000000-0005-0000-0000-0000CC020000}"/>
    <cellStyle name="Comma 8 2" xfId="721" xr:uid="{00000000-0005-0000-0000-0000CD020000}"/>
    <cellStyle name="Comma 8 2 2" xfId="722" xr:uid="{00000000-0005-0000-0000-0000CE020000}"/>
    <cellStyle name="Comma 8 2 3" xfId="723" xr:uid="{00000000-0005-0000-0000-0000CF020000}"/>
    <cellStyle name="Comma 8 2 4" xfId="724" xr:uid="{00000000-0005-0000-0000-0000D0020000}"/>
    <cellStyle name="Comma 8 3" xfId="725" xr:uid="{00000000-0005-0000-0000-0000D1020000}"/>
    <cellStyle name="Comma 8 4" xfId="726" xr:uid="{00000000-0005-0000-0000-0000D2020000}"/>
    <cellStyle name="Comma 8 5" xfId="727" xr:uid="{00000000-0005-0000-0000-0000D3020000}"/>
    <cellStyle name="Comma 9" xfId="728" xr:uid="{00000000-0005-0000-0000-0000D4020000}"/>
    <cellStyle name="Comma 9 2" xfId="729" xr:uid="{00000000-0005-0000-0000-0000D5020000}"/>
    <cellStyle name="Comma 9 2 2" xfId="730" xr:uid="{00000000-0005-0000-0000-0000D6020000}"/>
    <cellStyle name="Comma 9 2 3" xfId="731" xr:uid="{00000000-0005-0000-0000-0000D7020000}"/>
    <cellStyle name="Comma 9 2 4" xfId="732" xr:uid="{00000000-0005-0000-0000-0000D8020000}"/>
    <cellStyle name="Comma 9 3" xfId="733" xr:uid="{00000000-0005-0000-0000-0000D9020000}"/>
    <cellStyle name="Comma 9 4" xfId="734" xr:uid="{00000000-0005-0000-0000-0000DA020000}"/>
    <cellStyle name="Comma 9 5" xfId="735" xr:uid="{00000000-0005-0000-0000-0000DB020000}"/>
    <cellStyle name="Currency 10" xfId="736" xr:uid="{00000000-0005-0000-0000-0000DC020000}"/>
    <cellStyle name="Currency 10 2" xfId="737" xr:uid="{00000000-0005-0000-0000-0000DD020000}"/>
    <cellStyle name="Currency 10 2 2" xfId="738" xr:uid="{00000000-0005-0000-0000-0000DE020000}"/>
    <cellStyle name="Currency 10 2 3" xfId="739" xr:uid="{00000000-0005-0000-0000-0000DF020000}"/>
    <cellStyle name="Currency 10 2 4" xfId="740" xr:uid="{00000000-0005-0000-0000-0000E0020000}"/>
    <cellStyle name="Currency 10 3" xfId="741" xr:uid="{00000000-0005-0000-0000-0000E1020000}"/>
    <cellStyle name="Currency 10 4" xfId="742" xr:uid="{00000000-0005-0000-0000-0000E2020000}"/>
    <cellStyle name="Currency 10 5" xfId="743" xr:uid="{00000000-0005-0000-0000-0000E3020000}"/>
    <cellStyle name="Currency 11" xfId="744" xr:uid="{00000000-0005-0000-0000-0000E4020000}"/>
    <cellStyle name="Currency 11 2" xfId="745" xr:uid="{00000000-0005-0000-0000-0000E5020000}"/>
    <cellStyle name="Currency 11 2 2" xfId="746" xr:uid="{00000000-0005-0000-0000-0000E6020000}"/>
    <cellStyle name="Currency 11 2 3" xfId="747" xr:uid="{00000000-0005-0000-0000-0000E7020000}"/>
    <cellStyle name="Currency 11 2 4" xfId="748" xr:uid="{00000000-0005-0000-0000-0000E8020000}"/>
    <cellStyle name="Currency 11 3" xfId="749" xr:uid="{00000000-0005-0000-0000-0000E9020000}"/>
    <cellStyle name="Currency 11 4" xfId="750" xr:uid="{00000000-0005-0000-0000-0000EA020000}"/>
    <cellStyle name="Currency 11 5" xfId="751" xr:uid="{00000000-0005-0000-0000-0000EB020000}"/>
    <cellStyle name="Currency 12" xfId="752" xr:uid="{00000000-0005-0000-0000-0000EC020000}"/>
    <cellStyle name="Currency 12 2" xfId="753" xr:uid="{00000000-0005-0000-0000-0000ED020000}"/>
    <cellStyle name="Currency 12 3" xfId="754" xr:uid="{00000000-0005-0000-0000-0000EE020000}"/>
    <cellStyle name="Currency 12 4" xfId="755" xr:uid="{00000000-0005-0000-0000-0000EF020000}"/>
    <cellStyle name="Currency 13" xfId="756" xr:uid="{00000000-0005-0000-0000-0000F0020000}"/>
    <cellStyle name="Currency 13 2" xfId="757" xr:uid="{00000000-0005-0000-0000-0000F1020000}"/>
    <cellStyle name="Currency 13 2 2" xfId="758" xr:uid="{00000000-0005-0000-0000-0000F2020000}"/>
    <cellStyle name="Currency 13 3" xfId="759" xr:uid="{00000000-0005-0000-0000-0000F3020000}"/>
    <cellStyle name="Currency 13 4" xfId="760" xr:uid="{00000000-0005-0000-0000-0000F4020000}"/>
    <cellStyle name="Currency 14" xfId="761" xr:uid="{00000000-0005-0000-0000-0000F5020000}"/>
    <cellStyle name="Currency 14 2" xfId="762" xr:uid="{00000000-0005-0000-0000-0000F6020000}"/>
    <cellStyle name="Currency 2" xfId="763" xr:uid="{00000000-0005-0000-0000-0000F7020000}"/>
    <cellStyle name="Currency 2 2" xfId="764" xr:uid="{00000000-0005-0000-0000-0000F8020000}"/>
    <cellStyle name="Currency 2 2 2" xfId="765" xr:uid="{00000000-0005-0000-0000-0000F9020000}"/>
    <cellStyle name="Currency 2 2 3" xfId="766" xr:uid="{00000000-0005-0000-0000-0000FA020000}"/>
    <cellStyle name="Currency 2 2 4" xfId="767" xr:uid="{00000000-0005-0000-0000-0000FB020000}"/>
    <cellStyle name="Currency 2 3" xfId="768" xr:uid="{00000000-0005-0000-0000-0000FC020000}"/>
    <cellStyle name="Currency 2 3 2" xfId="769" xr:uid="{00000000-0005-0000-0000-0000FD020000}"/>
    <cellStyle name="Currency 2 3 2 2" xfId="770" xr:uid="{00000000-0005-0000-0000-0000FE020000}"/>
    <cellStyle name="Currency 2 3 2 3" xfId="771" xr:uid="{00000000-0005-0000-0000-0000FF020000}"/>
    <cellStyle name="Currency 2 3 2 4" xfId="772" xr:uid="{00000000-0005-0000-0000-000000030000}"/>
    <cellStyle name="Currency 2 3 3" xfId="773" xr:uid="{00000000-0005-0000-0000-000001030000}"/>
    <cellStyle name="Currency 2 3 4" xfId="774" xr:uid="{00000000-0005-0000-0000-000002030000}"/>
    <cellStyle name="Currency 2 3 5" xfId="775" xr:uid="{00000000-0005-0000-0000-000003030000}"/>
    <cellStyle name="Currency 2 4" xfId="776" xr:uid="{00000000-0005-0000-0000-000004030000}"/>
    <cellStyle name="Currency 2 5" xfId="777" xr:uid="{00000000-0005-0000-0000-000005030000}"/>
    <cellStyle name="Currency 2 6" xfId="778" xr:uid="{00000000-0005-0000-0000-000006030000}"/>
    <cellStyle name="Currency 3" xfId="779" xr:uid="{00000000-0005-0000-0000-000007030000}"/>
    <cellStyle name="Currency 3 2" xfId="780" xr:uid="{00000000-0005-0000-0000-000008030000}"/>
    <cellStyle name="Currency 3 2 2" xfId="781" xr:uid="{00000000-0005-0000-0000-000009030000}"/>
    <cellStyle name="Currency 3 2 3" xfId="782" xr:uid="{00000000-0005-0000-0000-00000A030000}"/>
    <cellStyle name="Currency 3 2 4" xfId="783" xr:uid="{00000000-0005-0000-0000-00000B030000}"/>
    <cellStyle name="Currency 3 3" xfId="784" xr:uid="{00000000-0005-0000-0000-00000C030000}"/>
    <cellStyle name="Currency 3 3 2" xfId="785" xr:uid="{00000000-0005-0000-0000-00000D030000}"/>
    <cellStyle name="Currency 3 3 2 2" xfId="786" xr:uid="{00000000-0005-0000-0000-00000E030000}"/>
    <cellStyle name="Currency 3 3 2 3" xfId="787" xr:uid="{00000000-0005-0000-0000-00000F030000}"/>
    <cellStyle name="Currency 3 3 2 4" xfId="788" xr:uid="{00000000-0005-0000-0000-000010030000}"/>
    <cellStyle name="Currency 3 3 3" xfId="789" xr:uid="{00000000-0005-0000-0000-000011030000}"/>
    <cellStyle name="Currency 3 3 4" xfId="790" xr:uid="{00000000-0005-0000-0000-000012030000}"/>
    <cellStyle name="Currency 3 3 5" xfId="791" xr:uid="{00000000-0005-0000-0000-000013030000}"/>
    <cellStyle name="Currency 3 4" xfId="792" xr:uid="{00000000-0005-0000-0000-000014030000}"/>
    <cellStyle name="Currency 3 5" xfId="793" xr:uid="{00000000-0005-0000-0000-000015030000}"/>
    <cellStyle name="Currency 3 6" xfId="794" xr:uid="{00000000-0005-0000-0000-000016030000}"/>
    <cellStyle name="Currency 4" xfId="795" xr:uid="{00000000-0005-0000-0000-000017030000}"/>
    <cellStyle name="Currency 4 2" xfId="796" xr:uid="{00000000-0005-0000-0000-000018030000}"/>
    <cellStyle name="Currency 4 3" xfId="797" xr:uid="{00000000-0005-0000-0000-000019030000}"/>
    <cellStyle name="Currency 4 4" xfId="798" xr:uid="{00000000-0005-0000-0000-00001A030000}"/>
    <cellStyle name="Currency 5" xfId="799" xr:uid="{00000000-0005-0000-0000-00001B030000}"/>
    <cellStyle name="Currency 5 2" xfId="800" xr:uid="{00000000-0005-0000-0000-00001C030000}"/>
    <cellStyle name="Currency 5 2 2" xfId="801" xr:uid="{00000000-0005-0000-0000-00001D030000}"/>
    <cellStyle name="Currency 5 2 3" xfId="802" xr:uid="{00000000-0005-0000-0000-00001E030000}"/>
    <cellStyle name="Currency 5 2 4" xfId="803" xr:uid="{00000000-0005-0000-0000-00001F030000}"/>
    <cellStyle name="Currency 5 3" xfId="804" xr:uid="{00000000-0005-0000-0000-000020030000}"/>
    <cellStyle name="Currency 5 4" xfId="805" xr:uid="{00000000-0005-0000-0000-000021030000}"/>
    <cellStyle name="Currency 5 5" xfId="806" xr:uid="{00000000-0005-0000-0000-000022030000}"/>
    <cellStyle name="Currency 6" xfId="807" xr:uid="{00000000-0005-0000-0000-000023030000}"/>
    <cellStyle name="Currency 6 2" xfId="808" xr:uid="{00000000-0005-0000-0000-000024030000}"/>
    <cellStyle name="Currency 6 2 2" xfId="809" xr:uid="{00000000-0005-0000-0000-000025030000}"/>
    <cellStyle name="Currency 6 2 3" xfId="810" xr:uid="{00000000-0005-0000-0000-000026030000}"/>
    <cellStyle name="Currency 6 2 4" xfId="811" xr:uid="{00000000-0005-0000-0000-000027030000}"/>
    <cellStyle name="Currency 6 3" xfId="812" xr:uid="{00000000-0005-0000-0000-000028030000}"/>
    <cellStyle name="Currency 6 4" xfId="813" xr:uid="{00000000-0005-0000-0000-000029030000}"/>
    <cellStyle name="Currency 6 5" xfId="814" xr:uid="{00000000-0005-0000-0000-00002A030000}"/>
    <cellStyle name="Currency 7" xfId="815" xr:uid="{00000000-0005-0000-0000-00002B030000}"/>
    <cellStyle name="Currency 7 2" xfId="816" xr:uid="{00000000-0005-0000-0000-00002C030000}"/>
    <cellStyle name="Currency 7 2 2" xfId="817" xr:uid="{00000000-0005-0000-0000-00002D030000}"/>
    <cellStyle name="Currency 7 2 3" xfId="818" xr:uid="{00000000-0005-0000-0000-00002E030000}"/>
    <cellStyle name="Currency 7 2 4" xfId="819" xr:uid="{00000000-0005-0000-0000-00002F030000}"/>
    <cellStyle name="Currency 7 3" xfId="820" xr:uid="{00000000-0005-0000-0000-000030030000}"/>
    <cellStyle name="Currency 7 4" xfId="821" xr:uid="{00000000-0005-0000-0000-000031030000}"/>
    <cellStyle name="Currency 7 5" xfId="822" xr:uid="{00000000-0005-0000-0000-000032030000}"/>
    <cellStyle name="Currency 8" xfId="823" xr:uid="{00000000-0005-0000-0000-000033030000}"/>
    <cellStyle name="Currency 8 2" xfId="824" xr:uid="{00000000-0005-0000-0000-000034030000}"/>
    <cellStyle name="Currency 8 2 2" xfId="825" xr:uid="{00000000-0005-0000-0000-000035030000}"/>
    <cellStyle name="Currency 8 2 3" xfId="826" xr:uid="{00000000-0005-0000-0000-000036030000}"/>
    <cellStyle name="Currency 8 2 4" xfId="827" xr:uid="{00000000-0005-0000-0000-000037030000}"/>
    <cellStyle name="Currency 8 3" xfId="828" xr:uid="{00000000-0005-0000-0000-000038030000}"/>
    <cellStyle name="Currency 8 4" xfId="829" xr:uid="{00000000-0005-0000-0000-000039030000}"/>
    <cellStyle name="Currency 8 5" xfId="830" xr:uid="{00000000-0005-0000-0000-00003A030000}"/>
    <cellStyle name="Currency 9" xfId="831" xr:uid="{00000000-0005-0000-0000-00003B030000}"/>
    <cellStyle name="Currency 9 2" xfId="832" xr:uid="{00000000-0005-0000-0000-00003C030000}"/>
    <cellStyle name="Currency 9 2 2" xfId="833" xr:uid="{00000000-0005-0000-0000-00003D030000}"/>
    <cellStyle name="Currency 9 2 3" xfId="834" xr:uid="{00000000-0005-0000-0000-00003E030000}"/>
    <cellStyle name="Currency 9 2 4" xfId="835" xr:uid="{00000000-0005-0000-0000-00003F030000}"/>
    <cellStyle name="Currency 9 3" xfId="836" xr:uid="{00000000-0005-0000-0000-000040030000}"/>
    <cellStyle name="Currency 9 4" xfId="837" xr:uid="{00000000-0005-0000-0000-000041030000}"/>
    <cellStyle name="Currency 9 5" xfId="838" xr:uid="{00000000-0005-0000-0000-000042030000}"/>
    <cellStyle name="Explanatory Text 2" xfId="839" xr:uid="{00000000-0005-0000-0000-000043030000}"/>
    <cellStyle name="Explanatory Text 2 2" xfId="840" xr:uid="{00000000-0005-0000-0000-000044030000}"/>
    <cellStyle name="Explanatory Text 2 2 2" xfId="841" xr:uid="{00000000-0005-0000-0000-000045030000}"/>
    <cellStyle name="Explanatory Text 2 2 3" xfId="842" xr:uid="{00000000-0005-0000-0000-000046030000}"/>
    <cellStyle name="Explanatory Text 2 2 4" xfId="843" xr:uid="{00000000-0005-0000-0000-000047030000}"/>
    <cellStyle name="Explanatory Text 2 3" xfId="844" xr:uid="{00000000-0005-0000-0000-000048030000}"/>
    <cellStyle name="Explanatory Text 2 3 2" xfId="845" xr:uid="{00000000-0005-0000-0000-000049030000}"/>
    <cellStyle name="Explanatory Text 2 3 3" xfId="846" xr:uid="{00000000-0005-0000-0000-00004A030000}"/>
    <cellStyle name="Explanatory Text 2 4" xfId="847" xr:uid="{00000000-0005-0000-0000-00004B030000}"/>
    <cellStyle name="Explanatory Text 2 5" xfId="848" xr:uid="{00000000-0005-0000-0000-00004C030000}"/>
    <cellStyle name="Explanatory Text 3" xfId="849" xr:uid="{00000000-0005-0000-0000-00004D030000}"/>
    <cellStyle name="Explanatory Text 4" xfId="850" xr:uid="{00000000-0005-0000-0000-00004E030000}"/>
    <cellStyle name="Explanatory Text 4 2" xfId="851" xr:uid="{00000000-0005-0000-0000-00004F030000}"/>
    <cellStyle name="Explanatory Text 4 3" xfId="852" xr:uid="{00000000-0005-0000-0000-000050030000}"/>
    <cellStyle name="Good 2" xfId="853" xr:uid="{00000000-0005-0000-0000-000051030000}"/>
    <cellStyle name="Good 2 2" xfId="854" xr:uid="{00000000-0005-0000-0000-000052030000}"/>
    <cellStyle name="Good 2 2 2" xfId="855" xr:uid="{00000000-0005-0000-0000-000053030000}"/>
    <cellStyle name="Good 2 2 3" xfId="856" xr:uid="{00000000-0005-0000-0000-000054030000}"/>
    <cellStyle name="Good 2 2 4" xfId="857" xr:uid="{00000000-0005-0000-0000-000055030000}"/>
    <cellStyle name="Good 2 3" xfId="858" xr:uid="{00000000-0005-0000-0000-000056030000}"/>
    <cellStyle name="Good 2 3 2" xfId="859" xr:uid="{00000000-0005-0000-0000-000057030000}"/>
    <cellStyle name="Good 2 3 3" xfId="860" xr:uid="{00000000-0005-0000-0000-000058030000}"/>
    <cellStyle name="Good 2 4" xfId="861" xr:uid="{00000000-0005-0000-0000-000059030000}"/>
    <cellStyle name="Good 2 5" xfId="862" xr:uid="{00000000-0005-0000-0000-00005A030000}"/>
    <cellStyle name="Good 3" xfId="863" xr:uid="{00000000-0005-0000-0000-00005B030000}"/>
    <cellStyle name="Good 4" xfId="864" xr:uid="{00000000-0005-0000-0000-00005C030000}"/>
    <cellStyle name="Good 4 2" xfId="865" xr:uid="{00000000-0005-0000-0000-00005D030000}"/>
    <cellStyle name="Good 4 3" xfId="866" xr:uid="{00000000-0005-0000-0000-00005E030000}"/>
    <cellStyle name="Heading 1 2" xfId="867" xr:uid="{00000000-0005-0000-0000-00005F030000}"/>
    <cellStyle name="Heading 1 2 2" xfId="868" xr:uid="{00000000-0005-0000-0000-000060030000}"/>
    <cellStyle name="Heading 1 2 2 2" xfId="869" xr:uid="{00000000-0005-0000-0000-000061030000}"/>
    <cellStyle name="Heading 1 2 2 3" xfId="870" xr:uid="{00000000-0005-0000-0000-000062030000}"/>
    <cellStyle name="Heading 1 2 2 4" xfId="871" xr:uid="{00000000-0005-0000-0000-000063030000}"/>
    <cellStyle name="Heading 1 2 3" xfId="872" xr:uid="{00000000-0005-0000-0000-000064030000}"/>
    <cellStyle name="Heading 1 2 3 2" xfId="873" xr:uid="{00000000-0005-0000-0000-000065030000}"/>
    <cellStyle name="Heading 1 2 3 3" xfId="874" xr:uid="{00000000-0005-0000-0000-000066030000}"/>
    <cellStyle name="Heading 1 2 4" xfId="875" xr:uid="{00000000-0005-0000-0000-000067030000}"/>
    <cellStyle name="Heading 1 2 5" xfId="876" xr:uid="{00000000-0005-0000-0000-000068030000}"/>
    <cellStyle name="Heading 1 3" xfId="877" xr:uid="{00000000-0005-0000-0000-000069030000}"/>
    <cellStyle name="Heading 1 4" xfId="878" xr:uid="{00000000-0005-0000-0000-00006A030000}"/>
    <cellStyle name="Heading 1 4 2" xfId="879" xr:uid="{00000000-0005-0000-0000-00006B030000}"/>
    <cellStyle name="Heading 1 4 3" xfId="880" xr:uid="{00000000-0005-0000-0000-00006C030000}"/>
    <cellStyle name="Heading 2 2" xfId="881" xr:uid="{00000000-0005-0000-0000-00006D030000}"/>
    <cellStyle name="Heading 2 2 2" xfId="882" xr:uid="{00000000-0005-0000-0000-00006E030000}"/>
    <cellStyle name="Heading 2 2 2 2" xfId="883" xr:uid="{00000000-0005-0000-0000-00006F030000}"/>
    <cellStyle name="Heading 2 2 2 3" xfId="884" xr:uid="{00000000-0005-0000-0000-000070030000}"/>
    <cellStyle name="Heading 2 2 2 4" xfId="885" xr:uid="{00000000-0005-0000-0000-000071030000}"/>
    <cellStyle name="Heading 2 2 3" xfId="886" xr:uid="{00000000-0005-0000-0000-000072030000}"/>
    <cellStyle name="Heading 2 2 3 2" xfId="887" xr:uid="{00000000-0005-0000-0000-000073030000}"/>
    <cellStyle name="Heading 2 2 3 3" xfId="888" xr:uid="{00000000-0005-0000-0000-000074030000}"/>
    <cellStyle name="Heading 2 2 4" xfId="889" xr:uid="{00000000-0005-0000-0000-000075030000}"/>
    <cellStyle name="Heading 2 2 5" xfId="890" xr:uid="{00000000-0005-0000-0000-000076030000}"/>
    <cellStyle name="Heading 2 3" xfId="891" xr:uid="{00000000-0005-0000-0000-000077030000}"/>
    <cellStyle name="Heading 2 4" xfId="892" xr:uid="{00000000-0005-0000-0000-000078030000}"/>
    <cellStyle name="Heading 2 4 2" xfId="893" xr:uid="{00000000-0005-0000-0000-000079030000}"/>
    <cellStyle name="Heading 2 4 3" xfId="894" xr:uid="{00000000-0005-0000-0000-00007A030000}"/>
    <cellStyle name="Heading 3 2" xfId="895" xr:uid="{00000000-0005-0000-0000-00007B030000}"/>
    <cellStyle name="Heading 3 2 2" xfId="896" xr:uid="{00000000-0005-0000-0000-00007C030000}"/>
    <cellStyle name="Heading 3 2 2 2" xfId="897" xr:uid="{00000000-0005-0000-0000-00007D030000}"/>
    <cellStyle name="Heading 3 2 2 3" xfId="898" xr:uid="{00000000-0005-0000-0000-00007E030000}"/>
    <cellStyle name="Heading 3 2 2 4" xfId="899" xr:uid="{00000000-0005-0000-0000-00007F030000}"/>
    <cellStyle name="Heading 3 2 3" xfId="900" xr:uid="{00000000-0005-0000-0000-000080030000}"/>
    <cellStyle name="Heading 3 2 3 2" xfId="901" xr:uid="{00000000-0005-0000-0000-000081030000}"/>
    <cellStyle name="Heading 3 2 3 3" xfId="902" xr:uid="{00000000-0005-0000-0000-000082030000}"/>
    <cellStyle name="Heading 3 2 4" xfId="903" xr:uid="{00000000-0005-0000-0000-000083030000}"/>
    <cellStyle name="Heading 3 2 5" xfId="904" xr:uid="{00000000-0005-0000-0000-000084030000}"/>
    <cellStyle name="Heading 3 3" xfId="905" xr:uid="{00000000-0005-0000-0000-000085030000}"/>
    <cellStyle name="Heading 3 3 2" xfId="906" xr:uid="{00000000-0005-0000-0000-000086030000}"/>
    <cellStyle name="Heading 3 4" xfId="907" xr:uid="{00000000-0005-0000-0000-000087030000}"/>
    <cellStyle name="Heading 3 4 2" xfId="908" xr:uid="{00000000-0005-0000-0000-000088030000}"/>
    <cellStyle name="Heading 3 4 2 2" xfId="909" xr:uid="{00000000-0005-0000-0000-000089030000}"/>
    <cellStyle name="Heading 3 4 2 3" xfId="910" xr:uid="{00000000-0005-0000-0000-00008A030000}"/>
    <cellStyle name="Heading 3 4 3" xfId="911" xr:uid="{00000000-0005-0000-0000-00008B030000}"/>
    <cellStyle name="Heading 3 4 4" xfId="912" xr:uid="{00000000-0005-0000-0000-00008C030000}"/>
    <cellStyle name="Heading 4 2" xfId="913" xr:uid="{00000000-0005-0000-0000-00008D030000}"/>
    <cellStyle name="Heading 4 2 2" xfId="914" xr:uid="{00000000-0005-0000-0000-00008E030000}"/>
    <cellStyle name="Heading 4 2 2 2" xfId="915" xr:uid="{00000000-0005-0000-0000-00008F030000}"/>
    <cellStyle name="Heading 4 2 2 3" xfId="916" xr:uid="{00000000-0005-0000-0000-000090030000}"/>
    <cellStyle name="Heading 4 2 2 4" xfId="917" xr:uid="{00000000-0005-0000-0000-000091030000}"/>
    <cellStyle name="Heading 4 2 3" xfId="918" xr:uid="{00000000-0005-0000-0000-000092030000}"/>
    <cellStyle name="Heading 4 2 3 2" xfId="919" xr:uid="{00000000-0005-0000-0000-000093030000}"/>
    <cellStyle name="Heading 4 2 3 3" xfId="920" xr:uid="{00000000-0005-0000-0000-000094030000}"/>
    <cellStyle name="Heading 4 2 4" xfId="921" xr:uid="{00000000-0005-0000-0000-000095030000}"/>
    <cellStyle name="Heading 4 2 5" xfId="922" xr:uid="{00000000-0005-0000-0000-000096030000}"/>
    <cellStyle name="Heading 4 3" xfId="923" xr:uid="{00000000-0005-0000-0000-000097030000}"/>
    <cellStyle name="Heading 4 4" xfId="924" xr:uid="{00000000-0005-0000-0000-000098030000}"/>
    <cellStyle name="Heading 4 4 2" xfId="925" xr:uid="{00000000-0005-0000-0000-000099030000}"/>
    <cellStyle name="Heading 4 4 3" xfId="926" xr:uid="{00000000-0005-0000-0000-00009A030000}"/>
    <cellStyle name="Hyperlink" xfId="1929" builtinId="8"/>
    <cellStyle name="Hyperlink 2" xfId="927" xr:uid="{00000000-0005-0000-0000-00009C030000}"/>
    <cellStyle name="Input 2" xfId="928" xr:uid="{00000000-0005-0000-0000-00009D030000}"/>
    <cellStyle name="Input 2 2" xfId="929" xr:uid="{00000000-0005-0000-0000-00009E030000}"/>
    <cellStyle name="Input 2 2 2" xfId="930" xr:uid="{00000000-0005-0000-0000-00009F030000}"/>
    <cellStyle name="Input 2 2 3" xfId="931" xr:uid="{00000000-0005-0000-0000-0000A0030000}"/>
    <cellStyle name="Input 2 2 3 2" xfId="932" xr:uid="{00000000-0005-0000-0000-0000A1030000}"/>
    <cellStyle name="Input 2 2 3 2 2" xfId="933" xr:uid="{00000000-0005-0000-0000-0000A2030000}"/>
    <cellStyle name="Input 2 2 3 2 3" xfId="934" xr:uid="{00000000-0005-0000-0000-0000A3030000}"/>
    <cellStyle name="Input 2 2 3 3" xfId="935" xr:uid="{00000000-0005-0000-0000-0000A4030000}"/>
    <cellStyle name="Input 2 2 3 3 2" xfId="936" xr:uid="{00000000-0005-0000-0000-0000A5030000}"/>
    <cellStyle name="Input 2 2 3 4" xfId="937" xr:uid="{00000000-0005-0000-0000-0000A6030000}"/>
    <cellStyle name="Input 2 2 3 4 2" xfId="938" xr:uid="{00000000-0005-0000-0000-0000A7030000}"/>
    <cellStyle name="Input 2 2 3 5" xfId="939" xr:uid="{00000000-0005-0000-0000-0000A8030000}"/>
    <cellStyle name="Input 2 2 4" xfId="940" xr:uid="{00000000-0005-0000-0000-0000A9030000}"/>
    <cellStyle name="Input 2 2 4 2" xfId="941" xr:uid="{00000000-0005-0000-0000-0000AA030000}"/>
    <cellStyle name="Input 2 2 4 3" xfId="942" xr:uid="{00000000-0005-0000-0000-0000AB030000}"/>
    <cellStyle name="Input 2 2 4 4" xfId="943" xr:uid="{00000000-0005-0000-0000-0000AC030000}"/>
    <cellStyle name="Input 2 2 5" xfId="944" xr:uid="{00000000-0005-0000-0000-0000AD030000}"/>
    <cellStyle name="Input 2 2 5 2" xfId="945" xr:uid="{00000000-0005-0000-0000-0000AE030000}"/>
    <cellStyle name="Input 2 2 5 3" xfId="946" xr:uid="{00000000-0005-0000-0000-0000AF030000}"/>
    <cellStyle name="Input 2 2 5 4" xfId="947" xr:uid="{00000000-0005-0000-0000-0000B0030000}"/>
    <cellStyle name="Input 2 2 6" xfId="948" xr:uid="{00000000-0005-0000-0000-0000B1030000}"/>
    <cellStyle name="Input 2 3" xfId="949" xr:uid="{00000000-0005-0000-0000-0000B2030000}"/>
    <cellStyle name="Input 2 3 2" xfId="950" xr:uid="{00000000-0005-0000-0000-0000B3030000}"/>
    <cellStyle name="Input 2 3 2 2" xfId="951" xr:uid="{00000000-0005-0000-0000-0000B4030000}"/>
    <cellStyle name="Input 2 3 2 2 2" xfId="952" xr:uid="{00000000-0005-0000-0000-0000B5030000}"/>
    <cellStyle name="Input 2 3 2 3" xfId="953" xr:uid="{00000000-0005-0000-0000-0000B6030000}"/>
    <cellStyle name="Input 2 3 3" xfId="954" xr:uid="{00000000-0005-0000-0000-0000B7030000}"/>
    <cellStyle name="Input 2 4" xfId="955" xr:uid="{00000000-0005-0000-0000-0000B8030000}"/>
    <cellStyle name="Input 2 4 2" xfId="956" xr:uid="{00000000-0005-0000-0000-0000B9030000}"/>
    <cellStyle name="Input 2 4 2 2" xfId="957" xr:uid="{00000000-0005-0000-0000-0000BA030000}"/>
    <cellStyle name="Input 2 4 2 3" xfId="958" xr:uid="{00000000-0005-0000-0000-0000BB030000}"/>
    <cellStyle name="Input 2 4 3" xfId="959" xr:uid="{00000000-0005-0000-0000-0000BC030000}"/>
    <cellStyle name="Input 2 4 3 2" xfId="960" xr:uid="{00000000-0005-0000-0000-0000BD030000}"/>
    <cellStyle name="Input 2 4 4" xfId="961" xr:uid="{00000000-0005-0000-0000-0000BE030000}"/>
    <cellStyle name="Input 2 4 4 2" xfId="962" xr:uid="{00000000-0005-0000-0000-0000BF030000}"/>
    <cellStyle name="Input 2 4 5" xfId="963" xr:uid="{00000000-0005-0000-0000-0000C0030000}"/>
    <cellStyle name="Input 2 5" xfId="964" xr:uid="{00000000-0005-0000-0000-0000C1030000}"/>
    <cellStyle name="Input 2 5 2" xfId="965" xr:uid="{00000000-0005-0000-0000-0000C2030000}"/>
    <cellStyle name="Input 2 5 3" xfId="966" xr:uid="{00000000-0005-0000-0000-0000C3030000}"/>
    <cellStyle name="Input 2 5 4" xfId="967" xr:uid="{00000000-0005-0000-0000-0000C4030000}"/>
    <cellStyle name="Input 2 6" xfId="968" xr:uid="{00000000-0005-0000-0000-0000C5030000}"/>
    <cellStyle name="Input 2 6 2" xfId="969" xr:uid="{00000000-0005-0000-0000-0000C6030000}"/>
    <cellStyle name="Input 2 7" xfId="970" xr:uid="{00000000-0005-0000-0000-0000C7030000}"/>
    <cellStyle name="Input 3" xfId="971" xr:uid="{00000000-0005-0000-0000-0000C8030000}"/>
    <cellStyle name="Input 3 2" xfId="972" xr:uid="{00000000-0005-0000-0000-0000C9030000}"/>
    <cellStyle name="Input 3 2 2" xfId="973" xr:uid="{00000000-0005-0000-0000-0000CA030000}"/>
    <cellStyle name="Input 3 2 2 2" xfId="974" xr:uid="{00000000-0005-0000-0000-0000CB030000}"/>
    <cellStyle name="Input 3 2 2 2 2" xfId="975" xr:uid="{00000000-0005-0000-0000-0000CC030000}"/>
    <cellStyle name="Input 3 2 2 3" xfId="976" xr:uid="{00000000-0005-0000-0000-0000CD030000}"/>
    <cellStyle name="Input 3 2 2 3 2" xfId="977" xr:uid="{00000000-0005-0000-0000-0000CE030000}"/>
    <cellStyle name="Input 3 2 2 4" xfId="978" xr:uid="{00000000-0005-0000-0000-0000CF030000}"/>
    <cellStyle name="Input 3 2 3" xfId="979" xr:uid="{00000000-0005-0000-0000-0000D0030000}"/>
    <cellStyle name="Input 3 2 3 2" xfId="980" xr:uid="{00000000-0005-0000-0000-0000D1030000}"/>
    <cellStyle name="Input 3 2 3 3" xfId="981" xr:uid="{00000000-0005-0000-0000-0000D2030000}"/>
    <cellStyle name="Input 3 2 4" xfId="982" xr:uid="{00000000-0005-0000-0000-0000D3030000}"/>
    <cellStyle name="Input 3 2 4 2" xfId="983" xr:uid="{00000000-0005-0000-0000-0000D4030000}"/>
    <cellStyle name="Input 3 2 4 3" xfId="984" xr:uid="{00000000-0005-0000-0000-0000D5030000}"/>
    <cellStyle name="Input 3 2 5" xfId="985" xr:uid="{00000000-0005-0000-0000-0000D6030000}"/>
    <cellStyle name="Input 3 3" xfId="986" xr:uid="{00000000-0005-0000-0000-0000D7030000}"/>
    <cellStyle name="Input 3 3 2" xfId="987" xr:uid="{00000000-0005-0000-0000-0000D8030000}"/>
    <cellStyle name="Input 3 3 2 2" xfId="988" xr:uid="{00000000-0005-0000-0000-0000D9030000}"/>
    <cellStyle name="Input 3 3 2 3" xfId="989" xr:uid="{00000000-0005-0000-0000-0000DA030000}"/>
    <cellStyle name="Input 3 3 3" xfId="990" xr:uid="{00000000-0005-0000-0000-0000DB030000}"/>
    <cellStyle name="Input 3 3 4" xfId="991" xr:uid="{00000000-0005-0000-0000-0000DC030000}"/>
    <cellStyle name="Input 3 4" xfId="992" xr:uid="{00000000-0005-0000-0000-0000DD030000}"/>
    <cellStyle name="Input 3 4 2" xfId="993" xr:uid="{00000000-0005-0000-0000-0000DE030000}"/>
    <cellStyle name="Input 3 5" xfId="994" xr:uid="{00000000-0005-0000-0000-0000DF030000}"/>
    <cellStyle name="Input 4" xfId="995" xr:uid="{00000000-0005-0000-0000-0000E0030000}"/>
    <cellStyle name="Input 4 2" xfId="996" xr:uid="{00000000-0005-0000-0000-0000E1030000}"/>
    <cellStyle name="Input 4 2 2" xfId="997" xr:uid="{00000000-0005-0000-0000-0000E2030000}"/>
    <cellStyle name="Input 4 2 2 2" xfId="998" xr:uid="{00000000-0005-0000-0000-0000E3030000}"/>
    <cellStyle name="Input 4 2 2 3" xfId="999" xr:uid="{00000000-0005-0000-0000-0000E4030000}"/>
    <cellStyle name="Input 4 2 3" xfId="1000" xr:uid="{00000000-0005-0000-0000-0000E5030000}"/>
    <cellStyle name="Input 4 2 3 2" xfId="1001" xr:uid="{00000000-0005-0000-0000-0000E6030000}"/>
    <cellStyle name="Input 4 2 4" xfId="1002" xr:uid="{00000000-0005-0000-0000-0000E7030000}"/>
    <cellStyle name="Input 4 2 4 2" xfId="1003" xr:uid="{00000000-0005-0000-0000-0000E8030000}"/>
    <cellStyle name="Input 4 2 5" xfId="1004" xr:uid="{00000000-0005-0000-0000-0000E9030000}"/>
    <cellStyle name="Input 4 3" xfId="1005" xr:uid="{00000000-0005-0000-0000-0000EA030000}"/>
    <cellStyle name="Input 4 3 2" xfId="1006" xr:uid="{00000000-0005-0000-0000-0000EB030000}"/>
    <cellStyle name="Input 4 3 3" xfId="1007" xr:uid="{00000000-0005-0000-0000-0000EC030000}"/>
    <cellStyle name="Input 4 4" xfId="1008" xr:uid="{00000000-0005-0000-0000-0000ED030000}"/>
    <cellStyle name="Input 4 4 2" xfId="1009" xr:uid="{00000000-0005-0000-0000-0000EE030000}"/>
    <cellStyle name="Input 4 4 3" xfId="1010" xr:uid="{00000000-0005-0000-0000-0000EF030000}"/>
    <cellStyle name="Input 4 5" xfId="1011" xr:uid="{00000000-0005-0000-0000-0000F0030000}"/>
    <cellStyle name="Input 4 5 2" xfId="1012" xr:uid="{00000000-0005-0000-0000-0000F1030000}"/>
    <cellStyle name="Input 4 6" xfId="1013" xr:uid="{00000000-0005-0000-0000-0000F2030000}"/>
    <cellStyle name="Linked Cell 2" xfId="1014" xr:uid="{00000000-0005-0000-0000-0000F3030000}"/>
    <cellStyle name="Linked Cell 2 2" xfId="1015" xr:uid="{00000000-0005-0000-0000-0000F4030000}"/>
    <cellStyle name="Linked Cell 2 2 2" xfId="1016" xr:uid="{00000000-0005-0000-0000-0000F5030000}"/>
    <cellStyle name="Linked Cell 2 2 3" xfId="1017" xr:uid="{00000000-0005-0000-0000-0000F6030000}"/>
    <cellStyle name="Linked Cell 2 2 4" xfId="1018" xr:uid="{00000000-0005-0000-0000-0000F7030000}"/>
    <cellStyle name="Linked Cell 2 3" xfId="1019" xr:uid="{00000000-0005-0000-0000-0000F8030000}"/>
    <cellStyle name="Linked Cell 2 3 2" xfId="1020" xr:uid="{00000000-0005-0000-0000-0000F9030000}"/>
    <cellStyle name="Linked Cell 2 3 3" xfId="1021" xr:uid="{00000000-0005-0000-0000-0000FA030000}"/>
    <cellStyle name="Linked Cell 2 4" xfId="1022" xr:uid="{00000000-0005-0000-0000-0000FB030000}"/>
    <cellStyle name="Linked Cell 2 5" xfId="1023" xr:uid="{00000000-0005-0000-0000-0000FC030000}"/>
    <cellStyle name="Linked Cell 3" xfId="1024" xr:uid="{00000000-0005-0000-0000-0000FD030000}"/>
    <cellStyle name="Linked Cell 4" xfId="1025" xr:uid="{00000000-0005-0000-0000-0000FE030000}"/>
    <cellStyle name="Linked Cell 4 2" xfId="1026" xr:uid="{00000000-0005-0000-0000-0000FF030000}"/>
    <cellStyle name="Linked Cell 4 3" xfId="1027" xr:uid="{00000000-0005-0000-0000-000000040000}"/>
    <cellStyle name="Neutral 2" xfId="1028" xr:uid="{00000000-0005-0000-0000-000001040000}"/>
    <cellStyle name="Neutral 2 2" xfId="1029" xr:uid="{00000000-0005-0000-0000-000002040000}"/>
    <cellStyle name="Neutral 2 2 2" xfId="1030" xr:uid="{00000000-0005-0000-0000-000003040000}"/>
    <cellStyle name="Neutral 2 2 3" xfId="1031" xr:uid="{00000000-0005-0000-0000-000004040000}"/>
    <cellStyle name="Neutral 2 2 4" xfId="1032" xr:uid="{00000000-0005-0000-0000-000005040000}"/>
    <cellStyle name="Neutral 2 3" xfId="1033" xr:uid="{00000000-0005-0000-0000-000006040000}"/>
    <cellStyle name="Neutral 2 3 2" xfId="1034" xr:uid="{00000000-0005-0000-0000-000007040000}"/>
    <cellStyle name="Neutral 2 3 3" xfId="1035" xr:uid="{00000000-0005-0000-0000-000008040000}"/>
    <cellStyle name="Neutral 2 4" xfId="1036" xr:uid="{00000000-0005-0000-0000-000009040000}"/>
    <cellStyle name="Neutral 2 5" xfId="1037" xr:uid="{00000000-0005-0000-0000-00000A040000}"/>
    <cellStyle name="Neutral 3" xfId="1038" xr:uid="{00000000-0005-0000-0000-00000B040000}"/>
    <cellStyle name="Neutral 4" xfId="1039" xr:uid="{00000000-0005-0000-0000-00000C040000}"/>
    <cellStyle name="Neutral 4 2" xfId="1040" xr:uid="{00000000-0005-0000-0000-00000D040000}"/>
    <cellStyle name="Neutral 4 3" xfId="1041" xr:uid="{00000000-0005-0000-0000-00000E040000}"/>
    <cellStyle name="Normal" xfId="0" builtinId="0"/>
    <cellStyle name="Normal 10" xfId="1042" xr:uid="{00000000-0005-0000-0000-000010040000}"/>
    <cellStyle name="Normal 10 2" xfId="1043" xr:uid="{00000000-0005-0000-0000-000011040000}"/>
    <cellStyle name="Normal 10 3" xfId="1044" xr:uid="{00000000-0005-0000-0000-000012040000}"/>
    <cellStyle name="Normal 10 4" xfId="1045" xr:uid="{00000000-0005-0000-0000-000013040000}"/>
    <cellStyle name="Normal 11" xfId="1046" xr:uid="{00000000-0005-0000-0000-000014040000}"/>
    <cellStyle name="Normal 11 2" xfId="1047" xr:uid="{00000000-0005-0000-0000-000015040000}"/>
    <cellStyle name="Normal 12" xfId="1048" xr:uid="{00000000-0005-0000-0000-000016040000}"/>
    <cellStyle name="Normal 12 2" xfId="1049" xr:uid="{00000000-0005-0000-0000-000017040000}"/>
    <cellStyle name="Normal 12 3" xfId="1050" xr:uid="{00000000-0005-0000-0000-000018040000}"/>
    <cellStyle name="Normal 13" xfId="1051" xr:uid="{00000000-0005-0000-0000-000019040000}"/>
    <cellStyle name="Normal 14" xfId="1052" xr:uid="{00000000-0005-0000-0000-00001A040000}"/>
    <cellStyle name="Normal 15" xfId="1053" xr:uid="{00000000-0005-0000-0000-00001B040000}"/>
    <cellStyle name="Normal 16" xfId="1054" xr:uid="{00000000-0005-0000-0000-00001C040000}"/>
    <cellStyle name="Normal 17" xfId="3" xr:uid="{00000000-0005-0000-0000-00001D040000}"/>
    <cellStyle name="Normal 18" xfId="1930" xr:uid="{00000000-0005-0000-0000-00001E040000}"/>
    <cellStyle name="Normal 19" xfId="1931" xr:uid="{00000000-0005-0000-0000-00001F040000}"/>
    <cellStyle name="Normal 2" xfId="2" xr:uid="{00000000-0005-0000-0000-000020040000}"/>
    <cellStyle name="Normal 2 2" xfId="1056" xr:uid="{00000000-0005-0000-0000-000021040000}"/>
    <cellStyle name="Normal 2 2 2" xfId="1057" xr:uid="{00000000-0005-0000-0000-000022040000}"/>
    <cellStyle name="Normal 2 2 3" xfId="1058" xr:uid="{00000000-0005-0000-0000-000023040000}"/>
    <cellStyle name="Normal 2 2 4" xfId="1059" xr:uid="{00000000-0005-0000-0000-000024040000}"/>
    <cellStyle name="Normal 2 3" xfId="1060" xr:uid="{00000000-0005-0000-0000-000025040000}"/>
    <cellStyle name="Normal 2 3 2" xfId="1061" xr:uid="{00000000-0005-0000-0000-000026040000}"/>
    <cellStyle name="Normal 2 3 2 2" xfId="1062" xr:uid="{00000000-0005-0000-0000-000027040000}"/>
    <cellStyle name="Normal 2 3 3" xfId="1063" xr:uid="{00000000-0005-0000-0000-000028040000}"/>
    <cellStyle name="Normal 2 3 4" xfId="1064" xr:uid="{00000000-0005-0000-0000-000029040000}"/>
    <cellStyle name="Normal 2 4" xfId="1065" xr:uid="{00000000-0005-0000-0000-00002A040000}"/>
    <cellStyle name="Normal 2 4 2" xfId="1066" xr:uid="{00000000-0005-0000-0000-00002B040000}"/>
    <cellStyle name="Normal 2 4 2 2" xfId="1067" xr:uid="{00000000-0005-0000-0000-00002C040000}"/>
    <cellStyle name="Normal 2 4 2 3" xfId="1068" xr:uid="{00000000-0005-0000-0000-00002D040000}"/>
    <cellStyle name="Normal 2 4 2 4" xfId="1069" xr:uid="{00000000-0005-0000-0000-00002E040000}"/>
    <cellStyle name="Normal 2 4 3" xfId="1070" xr:uid="{00000000-0005-0000-0000-00002F040000}"/>
    <cellStyle name="Normal 2 4 4" xfId="1071" xr:uid="{00000000-0005-0000-0000-000030040000}"/>
    <cellStyle name="Normal 2 4 4 2" xfId="1072" xr:uid="{00000000-0005-0000-0000-000031040000}"/>
    <cellStyle name="Normal 2 4 5" xfId="1073" xr:uid="{00000000-0005-0000-0000-000032040000}"/>
    <cellStyle name="Normal 2 5" xfId="1074" xr:uid="{00000000-0005-0000-0000-000033040000}"/>
    <cellStyle name="Normal 2 5 2" xfId="1075" xr:uid="{00000000-0005-0000-0000-000034040000}"/>
    <cellStyle name="Normal 2 6" xfId="1076" xr:uid="{00000000-0005-0000-0000-000035040000}"/>
    <cellStyle name="Normal 2 7" xfId="1055" xr:uid="{00000000-0005-0000-0000-000036040000}"/>
    <cellStyle name="Normal 3" xfId="1077" xr:uid="{00000000-0005-0000-0000-000037040000}"/>
    <cellStyle name="Normal 3 2" xfId="1078" xr:uid="{00000000-0005-0000-0000-000038040000}"/>
    <cellStyle name="Normal 3 2 2" xfId="1079" xr:uid="{00000000-0005-0000-0000-000039040000}"/>
    <cellStyle name="Normal 3 2 3" xfId="1080" xr:uid="{00000000-0005-0000-0000-00003A040000}"/>
    <cellStyle name="Normal 3 3" xfId="1081" xr:uid="{00000000-0005-0000-0000-00003B040000}"/>
    <cellStyle name="Normal 3 3 2" xfId="1082" xr:uid="{00000000-0005-0000-0000-00003C040000}"/>
    <cellStyle name="Normal 4" xfId="1083" xr:uid="{00000000-0005-0000-0000-00003D040000}"/>
    <cellStyle name="Normal 4 2" xfId="1084" xr:uid="{00000000-0005-0000-0000-00003E040000}"/>
    <cellStyle name="Normal 4 2 2" xfId="1085" xr:uid="{00000000-0005-0000-0000-00003F040000}"/>
    <cellStyle name="Normal 4 3" xfId="1086" xr:uid="{00000000-0005-0000-0000-000040040000}"/>
    <cellStyle name="Normal 5" xfId="1087" xr:uid="{00000000-0005-0000-0000-000041040000}"/>
    <cellStyle name="Normal 5 2" xfId="1088" xr:uid="{00000000-0005-0000-0000-000042040000}"/>
    <cellStyle name="Normal 5 3" xfId="1089" xr:uid="{00000000-0005-0000-0000-000043040000}"/>
    <cellStyle name="Normal 6" xfId="1090" xr:uid="{00000000-0005-0000-0000-000044040000}"/>
    <cellStyle name="Normal 6 2" xfId="1091" xr:uid="{00000000-0005-0000-0000-000045040000}"/>
    <cellStyle name="Normal 6 3" xfId="1092" xr:uid="{00000000-0005-0000-0000-000046040000}"/>
    <cellStyle name="Normal 7" xfId="1093" xr:uid="{00000000-0005-0000-0000-000047040000}"/>
    <cellStyle name="Normal 7 2" xfId="1094" xr:uid="{00000000-0005-0000-0000-000048040000}"/>
    <cellStyle name="Normal 7 2 2" xfId="1095" xr:uid="{00000000-0005-0000-0000-000049040000}"/>
    <cellStyle name="Normal 7 2 2 2" xfId="1096" xr:uid="{00000000-0005-0000-0000-00004A040000}"/>
    <cellStyle name="Normal 7 2 2 3" xfId="1097" xr:uid="{00000000-0005-0000-0000-00004B040000}"/>
    <cellStyle name="Normal 7 2 2 4" xfId="1098" xr:uid="{00000000-0005-0000-0000-00004C040000}"/>
    <cellStyle name="Normal 7 2 3" xfId="1099" xr:uid="{00000000-0005-0000-0000-00004D040000}"/>
    <cellStyle name="Normal 7 2 4" xfId="1100" xr:uid="{00000000-0005-0000-0000-00004E040000}"/>
    <cellStyle name="Normal 7 2 5" xfId="1101" xr:uid="{00000000-0005-0000-0000-00004F040000}"/>
    <cellStyle name="Normal 7 3" xfId="1102" xr:uid="{00000000-0005-0000-0000-000050040000}"/>
    <cellStyle name="Normal 7 3 2" xfId="1103" xr:uid="{00000000-0005-0000-0000-000051040000}"/>
    <cellStyle name="Normal 7 3 2 2" xfId="1104" xr:uid="{00000000-0005-0000-0000-000052040000}"/>
    <cellStyle name="Normal 7 3 2 3" xfId="1105" xr:uid="{00000000-0005-0000-0000-000053040000}"/>
    <cellStyle name="Normal 7 3 2 4" xfId="1106" xr:uid="{00000000-0005-0000-0000-000054040000}"/>
    <cellStyle name="Normal 7 3 3" xfId="1107" xr:uid="{00000000-0005-0000-0000-000055040000}"/>
    <cellStyle name="Normal 7 3 4" xfId="1108" xr:uid="{00000000-0005-0000-0000-000056040000}"/>
    <cellStyle name="Normal 7 3 5" xfId="1109" xr:uid="{00000000-0005-0000-0000-000057040000}"/>
    <cellStyle name="Normal 7 4" xfId="1110" xr:uid="{00000000-0005-0000-0000-000058040000}"/>
    <cellStyle name="Normal 7 4 2" xfId="1111" xr:uid="{00000000-0005-0000-0000-000059040000}"/>
    <cellStyle name="Normal 7 4 3" xfId="1112" xr:uid="{00000000-0005-0000-0000-00005A040000}"/>
    <cellStyle name="Normal 7 4 4" xfId="1113" xr:uid="{00000000-0005-0000-0000-00005B040000}"/>
    <cellStyle name="Normal 7 5" xfId="1114" xr:uid="{00000000-0005-0000-0000-00005C040000}"/>
    <cellStyle name="Normal 7 6" xfId="1115" xr:uid="{00000000-0005-0000-0000-00005D040000}"/>
    <cellStyle name="Normal 7 7" xfId="1116" xr:uid="{00000000-0005-0000-0000-00005E040000}"/>
    <cellStyle name="Normal 79" xfId="1117" xr:uid="{00000000-0005-0000-0000-00005F040000}"/>
    <cellStyle name="Normal 79 2" xfId="1118" xr:uid="{00000000-0005-0000-0000-000060040000}"/>
    <cellStyle name="Normal 79 3" xfId="1119" xr:uid="{00000000-0005-0000-0000-000061040000}"/>
    <cellStyle name="Normal 79 4" xfId="1120" xr:uid="{00000000-0005-0000-0000-000062040000}"/>
    <cellStyle name="Normal 8" xfId="1121" xr:uid="{00000000-0005-0000-0000-000063040000}"/>
    <cellStyle name="Normal 8 2" xfId="1122" xr:uid="{00000000-0005-0000-0000-000064040000}"/>
    <cellStyle name="Normal 8 2 2" xfId="1123" xr:uid="{00000000-0005-0000-0000-000065040000}"/>
    <cellStyle name="Normal 8 2 2 2" xfId="1124" xr:uid="{00000000-0005-0000-0000-000066040000}"/>
    <cellStyle name="Normal 8 2 2 3" xfId="1125" xr:uid="{00000000-0005-0000-0000-000067040000}"/>
    <cellStyle name="Normal 8 2 2 4" xfId="1126" xr:uid="{00000000-0005-0000-0000-000068040000}"/>
    <cellStyle name="Normal 8 2 3" xfId="1127" xr:uid="{00000000-0005-0000-0000-000069040000}"/>
    <cellStyle name="Normal 8 2 4" xfId="1128" xr:uid="{00000000-0005-0000-0000-00006A040000}"/>
    <cellStyle name="Normal 8 2 5" xfId="1129" xr:uid="{00000000-0005-0000-0000-00006B040000}"/>
    <cellStyle name="Normal 8 3" xfId="1130" xr:uid="{00000000-0005-0000-0000-00006C040000}"/>
    <cellStyle name="Normal 8 3 2" xfId="1131" xr:uid="{00000000-0005-0000-0000-00006D040000}"/>
    <cellStyle name="Normal 8 3 2 2" xfId="1132" xr:uid="{00000000-0005-0000-0000-00006E040000}"/>
    <cellStyle name="Normal 8 3 2 3" xfId="1133" xr:uid="{00000000-0005-0000-0000-00006F040000}"/>
    <cellStyle name="Normal 8 3 2 4" xfId="1134" xr:uid="{00000000-0005-0000-0000-000070040000}"/>
    <cellStyle name="Normal 8 3 3" xfId="1135" xr:uid="{00000000-0005-0000-0000-000071040000}"/>
    <cellStyle name="Normal 8 3 4" xfId="1136" xr:uid="{00000000-0005-0000-0000-000072040000}"/>
    <cellStyle name="Normal 8 3 5" xfId="1137" xr:uid="{00000000-0005-0000-0000-000073040000}"/>
    <cellStyle name="Normal 8 4" xfId="1138" xr:uid="{00000000-0005-0000-0000-000074040000}"/>
    <cellStyle name="Normal 8 4 2" xfId="1139" xr:uid="{00000000-0005-0000-0000-000075040000}"/>
    <cellStyle name="Normal 8 4 3" xfId="1140" xr:uid="{00000000-0005-0000-0000-000076040000}"/>
    <cellStyle name="Normal 8 4 4" xfId="1141" xr:uid="{00000000-0005-0000-0000-000077040000}"/>
    <cellStyle name="Normal 8 5" xfId="1142" xr:uid="{00000000-0005-0000-0000-000078040000}"/>
    <cellStyle name="Normal 8 6" xfId="1143" xr:uid="{00000000-0005-0000-0000-000079040000}"/>
    <cellStyle name="Normal 8 7" xfId="1144" xr:uid="{00000000-0005-0000-0000-00007A040000}"/>
    <cellStyle name="Normal 9" xfId="1145" xr:uid="{00000000-0005-0000-0000-00007B040000}"/>
    <cellStyle name="Normal 9 2" xfId="1146" xr:uid="{00000000-0005-0000-0000-00007C040000}"/>
    <cellStyle name="Normal 9 2 2" xfId="1147" xr:uid="{00000000-0005-0000-0000-00007D040000}"/>
    <cellStyle name="Normal 9 2 2 2" xfId="1148" xr:uid="{00000000-0005-0000-0000-00007E040000}"/>
    <cellStyle name="Normal 9 2 2 3" xfId="1149" xr:uid="{00000000-0005-0000-0000-00007F040000}"/>
    <cellStyle name="Normal 9 2 2 4" xfId="1150" xr:uid="{00000000-0005-0000-0000-000080040000}"/>
    <cellStyle name="Normal 9 2 3" xfId="1151" xr:uid="{00000000-0005-0000-0000-000081040000}"/>
    <cellStyle name="Normal 9 2 4" xfId="1152" xr:uid="{00000000-0005-0000-0000-000082040000}"/>
    <cellStyle name="Normal 9 2 5" xfId="1153" xr:uid="{00000000-0005-0000-0000-000083040000}"/>
    <cellStyle name="Normal 9 3" xfId="1154" xr:uid="{00000000-0005-0000-0000-000084040000}"/>
    <cellStyle name="Normal 9 3 2" xfId="1155" xr:uid="{00000000-0005-0000-0000-000085040000}"/>
    <cellStyle name="Normal 9 3 2 2" xfId="1156" xr:uid="{00000000-0005-0000-0000-000086040000}"/>
    <cellStyle name="Normal 9 3 2 3" xfId="1157" xr:uid="{00000000-0005-0000-0000-000087040000}"/>
    <cellStyle name="Normal 9 3 2 4" xfId="1158" xr:uid="{00000000-0005-0000-0000-000088040000}"/>
    <cellStyle name="Normal 9 3 3" xfId="1159" xr:uid="{00000000-0005-0000-0000-000089040000}"/>
    <cellStyle name="Normal 9 3 4" xfId="1160" xr:uid="{00000000-0005-0000-0000-00008A040000}"/>
    <cellStyle name="Normal 9 3 5" xfId="1161" xr:uid="{00000000-0005-0000-0000-00008B040000}"/>
    <cellStyle name="Normal 9 4" xfId="1162" xr:uid="{00000000-0005-0000-0000-00008C040000}"/>
    <cellStyle name="Normal 9 4 2" xfId="1163" xr:uid="{00000000-0005-0000-0000-00008D040000}"/>
    <cellStyle name="Normal 9 4 3" xfId="1164" xr:uid="{00000000-0005-0000-0000-00008E040000}"/>
    <cellStyle name="Normal 9 4 4" xfId="1165" xr:uid="{00000000-0005-0000-0000-00008F040000}"/>
    <cellStyle name="Normal 9 5" xfId="1166" xr:uid="{00000000-0005-0000-0000-000090040000}"/>
    <cellStyle name="Normal 9 6" xfId="1167" xr:uid="{00000000-0005-0000-0000-000091040000}"/>
    <cellStyle name="Normal 9 7" xfId="1168" xr:uid="{00000000-0005-0000-0000-000092040000}"/>
    <cellStyle name="Note 2" xfId="1169" xr:uid="{00000000-0005-0000-0000-000093040000}"/>
    <cellStyle name="Note 2 10" xfId="1170" xr:uid="{00000000-0005-0000-0000-000094040000}"/>
    <cellStyle name="Note 2 2" xfId="1171" xr:uid="{00000000-0005-0000-0000-000095040000}"/>
    <cellStyle name="Note 2 2 2" xfId="1172" xr:uid="{00000000-0005-0000-0000-000096040000}"/>
    <cellStyle name="Note 2 2 2 2" xfId="1173" xr:uid="{00000000-0005-0000-0000-000097040000}"/>
    <cellStyle name="Note 2 2 2 3" xfId="1174" xr:uid="{00000000-0005-0000-0000-000098040000}"/>
    <cellStyle name="Note 2 2 2 3 2" xfId="1175" xr:uid="{00000000-0005-0000-0000-000099040000}"/>
    <cellStyle name="Note 2 2 2 3 2 2" xfId="1176" xr:uid="{00000000-0005-0000-0000-00009A040000}"/>
    <cellStyle name="Note 2 2 2 3 2 3" xfId="1177" xr:uid="{00000000-0005-0000-0000-00009B040000}"/>
    <cellStyle name="Note 2 2 2 3 3" xfId="1178" xr:uid="{00000000-0005-0000-0000-00009C040000}"/>
    <cellStyle name="Note 2 2 2 3 4" xfId="1179" xr:uid="{00000000-0005-0000-0000-00009D040000}"/>
    <cellStyle name="Note 2 2 2 3 4 2" xfId="1180" xr:uid="{00000000-0005-0000-0000-00009E040000}"/>
    <cellStyle name="Note 2 2 2 3 5" xfId="1181" xr:uid="{00000000-0005-0000-0000-00009F040000}"/>
    <cellStyle name="Note 2 2 2 4" xfId="1182" xr:uid="{00000000-0005-0000-0000-0000A0040000}"/>
    <cellStyle name="Note 2 2 2 4 2" xfId="1183" xr:uid="{00000000-0005-0000-0000-0000A1040000}"/>
    <cellStyle name="Note 2 2 2 4 3" xfId="1184" xr:uid="{00000000-0005-0000-0000-0000A2040000}"/>
    <cellStyle name="Note 2 2 2 4 4" xfId="1185" xr:uid="{00000000-0005-0000-0000-0000A3040000}"/>
    <cellStyle name="Note 2 2 2 5" xfId="1186" xr:uid="{00000000-0005-0000-0000-0000A4040000}"/>
    <cellStyle name="Note 2 2 2 5 2" xfId="1187" xr:uid="{00000000-0005-0000-0000-0000A5040000}"/>
    <cellStyle name="Note 2 2 2 5 3" xfId="1188" xr:uid="{00000000-0005-0000-0000-0000A6040000}"/>
    <cellStyle name="Note 2 2 2 5 4" xfId="1189" xr:uid="{00000000-0005-0000-0000-0000A7040000}"/>
    <cellStyle name="Note 2 2 2 6" xfId="1190" xr:uid="{00000000-0005-0000-0000-0000A8040000}"/>
    <cellStyle name="Note 2 2 3" xfId="1191" xr:uid="{00000000-0005-0000-0000-0000A9040000}"/>
    <cellStyle name="Note 2 2 3 2" xfId="1192" xr:uid="{00000000-0005-0000-0000-0000AA040000}"/>
    <cellStyle name="Note 2 2 3 3" xfId="1193" xr:uid="{00000000-0005-0000-0000-0000AB040000}"/>
    <cellStyle name="Note 2 2 3 3 2" xfId="1194" xr:uid="{00000000-0005-0000-0000-0000AC040000}"/>
    <cellStyle name="Note 2 2 3 3 2 2" xfId="1195" xr:uid="{00000000-0005-0000-0000-0000AD040000}"/>
    <cellStyle name="Note 2 2 3 3 2 3" xfId="1196" xr:uid="{00000000-0005-0000-0000-0000AE040000}"/>
    <cellStyle name="Note 2 2 3 3 3" xfId="1197" xr:uid="{00000000-0005-0000-0000-0000AF040000}"/>
    <cellStyle name="Note 2 2 3 3 4" xfId="1198" xr:uid="{00000000-0005-0000-0000-0000B0040000}"/>
    <cellStyle name="Note 2 2 3 3 4 2" xfId="1199" xr:uid="{00000000-0005-0000-0000-0000B1040000}"/>
    <cellStyle name="Note 2 2 3 3 5" xfId="1200" xr:uid="{00000000-0005-0000-0000-0000B2040000}"/>
    <cellStyle name="Note 2 2 3 4" xfId="1201" xr:uid="{00000000-0005-0000-0000-0000B3040000}"/>
    <cellStyle name="Note 2 2 3 4 2" xfId="1202" xr:uid="{00000000-0005-0000-0000-0000B4040000}"/>
    <cellStyle name="Note 2 2 3 4 3" xfId="1203" xr:uid="{00000000-0005-0000-0000-0000B5040000}"/>
    <cellStyle name="Note 2 2 3 4 4" xfId="1204" xr:uid="{00000000-0005-0000-0000-0000B6040000}"/>
    <cellStyle name="Note 2 2 3 5" xfId="1205" xr:uid="{00000000-0005-0000-0000-0000B7040000}"/>
    <cellStyle name="Note 2 2 3 5 2" xfId="1206" xr:uid="{00000000-0005-0000-0000-0000B8040000}"/>
    <cellStyle name="Note 2 2 3 5 3" xfId="1207" xr:uid="{00000000-0005-0000-0000-0000B9040000}"/>
    <cellStyle name="Note 2 2 3 5 4" xfId="1208" xr:uid="{00000000-0005-0000-0000-0000BA040000}"/>
    <cellStyle name="Note 2 2 3 6" xfId="1209" xr:uid="{00000000-0005-0000-0000-0000BB040000}"/>
    <cellStyle name="Note 2 2 4" xfId="1210" xr:uid="{00000000-0005-0000-0000-0000BC040000}"/>
    <cellStyle name="Note 2 2 5" xfId="1211" xr:uid="{00000000-0005-0000-0000-0000BD040000}"/>
    <cellStyle name="Note 2 2 5 2" xfId="1212" xr:uid="{00000000-0005-0000-0000-0000BE040000}"/>
    <cellStyle name="Note 2 2 5 2 2" xfId="1213" xr:uid="{00000000-0005-0000-0000-0000BF040000}"/>
    <cellStyle name="Note 2 2 5 2 3" xfId="1214" xr:uid="{00000000-0005-0000-0000-0000C0040000}"/>
    <cellStyle name="Note 2 2 5 3" xfId="1215" xr:uid="{00000000-0005-0000-0000-0000C1040000}"/>
    <cellStyle name="Note 2 2 5 4" xfId="1216" xr:uid="{00000000-0005-0000-0000-0000C2040000}"/>
    <cellStyle name="Note 2 2 5 4 2" xfId="1217" xr:uid="{00000000-0005-0000-0000-0000C3040000}"/>
    <cellStyle name="Note 2 2 5 5" xfId="1218" xr:uid="{00000000-0005-0000-0000-0000C4040000}"/>
    <cellStyle name="Note 2 2 6" xfId="1219" xr:uid="{00000000-0005-0000-0000-0000C5040000}"/>
    <cellStyle name="Note 2 2 6 2" xfId="1220" xr:uid="{00000000-0005-0000-0000-0000C6040000}"/>
    <cellStyle name="Note 2 2 6 3" xfId="1221" xr:uid="{00000000-0005-0000-0000-0000C7040000}"/>
    <cellStyle name="Note 2 2 6 4" xfId="1222" xr:uid="{00000000-0005-0000-0000-0000C8040000}"/>
    <cellStyle name="Note 2 2 7" xfId="1223" xr:uid="{00000000-0005-0000-0000-0000C9040000}"/>
    <cellStyle name="Note 2 2 7 2" xfId="1224" xr:uid="{00000000-0005-0000-0000-0000CA040000}"/>
    <cellStyle name="Note 2 2 7 3" xfId="1225" xr:uid="{00000000-0005-0000-0000-0000CB040000}"/>
    <cellStyle name="Note 2 2 7 4" xfId="1226" xr:uid="{00000000-0005-0000-0000-0000CC040000}"/>
    <cellStyle name="Note 2 2 8" xfId="1227" xr:uid="{00000000-0005-0000-0000-0000CD040000}"/>
    <cellStyle name="Note 2 3" xfId="1228" xr:uid="{00000000-0005-0000-0000-0000CE040000}"/>
    <cellStyle name="Note 2 3 2" xfId="1229" xr:uid="{00000000-0005-0000-0000-0000CF040000}"/>
    <cellStyle name="Note 2 3 3" xfId="1230" xr:uid="{00000000-0005-0000-0000-0000D0040000}"/>
    <cellStyle name="Note 2 3 3 2" xfId="1231" xr:uid="{00000000-0005-0000-0000-0000D1040000}"/>
    <cellStyle name="Note 2 3 3 2 2" xfId="1232" xr:uid="{00000000-0005-0000-0000-0000D2040000}"/>
    <cellStyle name="Note 2 3 3 2 3" xfId="1233" xr:uid="{00000000-0005-0000-0000-0000D3040000}"/>
    <cellStyle name="Note 2 3 3 3" xfId="1234" xr:uid="{00000000-0005-0000-0000-0000D4040000}"/>
    <cellStyle name="Note 2 3 3 4" xfId="1235" xr:uid="{00000000-0005-0000-0000-0000D5040000}"/>
    <cellStyle name="Note 2 3 3 4 2" xfId="1236" xr:uid="{00000000-0005-0000-0000-0000D6040000}"/>
    <cellStyle name="Note 2 3 3 5" xfId="1237" xr:uid="{00000000-0005-0000-0000-0000D7040000}"/>
    <cellStyle name="Note 2 3 4" xfId="1238" xr:uid="{00000000-0005-0000-0000-0000D8040000}"/>
    <cellStyle name="Note 2 3 4 2" xfId="1239" xr:uid="{00000000-0005-0000-0000-0000D9040000}"/>
    <cellStyle name="Note 2 3 4 3" xfId="1240" xr:uid="{00000000-0005-0000-0000-0000DA040000}"/>
    <cellStyle name="Note 2 3 4 4" xfId="1241" xr:uid="{00000000-0005-0000-0000-0000DB040000}"/>
    <cellStyle name="Note 2 3 5" xfId="1242" xr:uid="{00000000-0005-0000-0000-0000DC040000}"/>
    <cellStyle name="Note 2 3 5 2" xfId="1243" xr:uid="{00000000-0005-0000-0000-0000DD040000}"/>
    <cellStyle name="Note 2 3 5 3" xfId="1244" xr:uid="{00000000-0005-0000-0000-0000DE040000}"/>
    <cellStyle name="Note 2 3 5 4" xfId="1245" xr:uid="{00000000-0005-0000-0000-0000DF040000}"/>
    <cellStyle name="Note 2 3 6" xfId="1246" xr:uid="{00000000-0005-0000-0000-0000E0040000}"/>
    <cellStyle name="Note 2 4" xfId="1247" xr:uid="{00000000-0005-0000-0000-0000E1040000}"/>
    <cellStyle name="Note 2 4 2" xfId="1248" xr:uid="{00000000-0005-0000-0000-0000E2040000}"/>
    <cellStyle name="Note 2 4 3" xfId="1249" xr:uid="{00000000-0005-0000-0000-0000E3040000}"/>
    <cellStyle name="Note 2 4 3 2" xfId="1250" xr:uid="{00000000-0005-0000-0000-0000E4040000}"/>
    <cellStyle name="Note 2 4 3 2 2" xfId="1251" xr:uid="{00000000-0005-0000-0000-0000E5040000}"/>
    <cellStyle name="Note 2 4 3 2 3" xfId="1252" xr:uid="{00000000-0005-0000-0000-0000E6040000}"/>
    <cellStyle name="Note 2 4 3 3" xfId="1253" xr:uid="{00000000-0005-0000-0000-0000E7040000}"/>
    <cellStyle name="Note 2 4 3 4" xfId="1254" xr:uid="{00000000-0005-0000-0000-0000E8040000}"/>
    <cellStyle name="Note 2 4 3 4 2" xfId="1255" xr:uid="{00000000-0005-0000-0000-0000E9040000}"/>
    <cellStyle name="Note 2 4 3 5" xfId="1256" xr:uid="{00000000-0005-0000-0000-0000EA040000}"/>
    <cellStyle name="Note 2 4 4" xfId="1257" xr:uid="{00000000-0005-0000-0000-0000EB040000}"/>
    <cellStyle name="Note 2 4 4 2" xfId="1258" xr:uid="{00000000-0005-0000-0000-0000EC040000}"/>
    <cellStyle name="Note 2 4 4 3" xfId="1259" xr:uid="{00000000-0005-0000-0000-0000ED040000}"/>
    <cellStyle name="Note 2 4 4 4" xfId="1260" xr:uid="{00000000-0005-0000-0000-0000EE040000}"/>
    <cellStyle name="Note 2 4 5" xfId="1261" xr:uid="{00000000-0005-0000-0000-0000EF040000}"/>
    <cellStyle name="Note 2 4 5 2" xfId="1262" xr:uid="{00000000-0005-0000-0000-0000F0040000}"/>
    <cellStyle name="Note 2 4 5 3" xfId="1263" xr:uid="{00000000-0005-0000-0000-0000F1040000}"/>
    <cellStyle name="Note 2 4 5 4" xfId="1264" xr:uid="{00000000-0005-0000-0000-0000F2040000}"/>
    <cellStyle name="Note 2 4 6" xfId="1265" xr:uid="{00000000-0005-0000-0000-0000F3040000}"/>
    <cellStyle name="Note 2 5" xfId="1266" xr:uid="{00000000-0005-0000-0000-0000F4040000}"/>
    <cellStyle name="Note 2 5 2" xfId="1267" xr:uid="{00000000-0005-0000-0000-0000F5040000}"/>
    <cellStyle name="Note 2 5 2 2" xfId="1268" xr:uid="{00000000-0005-0000-0000-0000F6040000}"/>
    <cellStyle name="Note 2 5 2 3" xfId="1269" xr:uid="{00000000-0005-0000-0000-0000F7040000}"/>
    <cellStyle name="Note 2 5 2 3 2" xfId="1270" xr:uid="{00000000-0005-0000-0000-0000F8040000}"/>
    <cellStyle name="Note 2 5 2 3 2 2" xfId="1271" xr:uid="{00000000-0005-0000-0000-0000F9040000}"/>
    <cellStyle name="Note 2 5 2 3 2 3" xfId="1272" xr:uid="{00000000-0005-0000-0000-0000FA040000}"/>
    <cellStyle name="Note 2 5 2 3 3" xfId="1273" xr:uid="{00000000-0005-0000-0000-0000FB040000}"/>
    <cellStyle name="Note 2 5 2 3 4" xfId="1274" xr:uid="{00000000-0005-0000-0000-0000FC040000}"/>
    <cellStyle name="Note 2 5 2 3 4 2" xfId="1275" xr:uid="{00000000-0005-0000-0000-0000FD040000}"/>
    <cellStyle name="Note 2 5 2 3 5" xfId="1276" xr:uid="{00000000-0005-0000-0000-0000FE040000}"/>
    <cellStyle name="Note 2 5 2 4" xfId="1277" xr:uid="{00000000-0005-0000-0000-0000FF040000}"/>
    <cellStyle name="Note 2 5 2 4 2" xfId="1278" xr:uid="{00000000-0005-0000-0000-000000050000}"/>
    <cellStyle name="Note 2 5 2 4 3" xfId="1279" xr:uid="{00000000-0005-0000-0000-000001050000}"/>
    <cellStyle name="Note 2 5 2 4 4" xfId="1280" xr:uid="{00000000-0005-0000-0000-000002050000}"/>
    <cellStyle name="Note 2 5 2 5" xfId="1281" xr:uid="{00000000-0005-0000-0000-000003050000}"/>
    <cellStyle name="Note 2 5 2 5 2" xfId="1282" xr:uid="{00000000-0005-0000-0000-000004050000}"/>
    <cellStyle name="Note 2 5 2 5 3" xfId="1283" xr:uid="{00000000-0005-0000-0000-000005050000}"/>
    <cellStyle name="Note 2 5 2 5 4" xfId="1284" xr:uid="{00000000-0005-0000-0000-000006050000}"/>
    <cellStyle name="Note 2 5 2 6" xfId="1285" xr:uid="{00000000-0005-0000-0000-000007050000}"/>
    <cellStyle name="Note 2 5 3" xfId="1286" xr:uid="{00000000-0005-0000-0000-000008050000}"/>
    <cellStyle name="Note 2 5 3 2" xfId="1287" xr:uid="{00000000-0005-0000-0000-000009050000}"/>
    <cellStyle name="Note 2 5 3 3" xfId="1288" xr:uid="{00000000-0005-0000-0000-00000A050000}"/>
    <cellStyle name="Note 2 5 3 3 2" xfId="1289" xr:uid="{00000000-0005-0000-0000-00000B050000}"/>
    <cellStyle name="Note 2 5 3 3 2 2" xfId="1290" xr:uid="{00000000-0005-0000-0000-00000C050000}"/>
    <cellStyle name="Note 2 5 3 3 2 3" xfId="1291" xr:uid="{00000000-0005-0000-0000-00000D050000}"/>
    <cellStyle name="Note 2 5 3 3 3" xfId="1292" xr:uid="{00000000-0005-0000-0000-00000E050000}"/>
    <cellStyle name="Note 2 5 3 3 4" xfId="1293" xr:uid="{00000000-0005-0000-0000-00000F050000}"/>
    <cellStyle name="Note 2 5 3 3 4 2" xfId="1294" xr:uid="{00000000-0005-0000-0000-000010050000}"/>
    <cellStyle name="Note 2 5 3 3 5" xfId="1295" xr:uid="{00000000-0005-0000-0000-000011050000}"/>
    <cellStyle name="Note 2 5 3 4" xfId="1296" xr:uid="{00000000-0005-0000-0000-000012050000}"/>
    <cellStyle name="Note 2 5 3 4 2" xfId="1297" xr:uid="{00000000-0005-0000-0000-000013050000}"/>
    <cellStyle name="Note 2 5 3 4 3" xfId="1298" xr:uid="{00000000-0005-0000-0000-000014050000}"/>
    <cellStyle name="Note 2 5 3 4 4" xfId="1299" xr:uid="{00000000-0005-0000-0000-000015050000}"/>
    <cellStyle name="Note 2 5 3 5" xfId="1300" xr:uid="{00000000-0005-0000-0000-000016050000}"/>
    <cellStyle name="Note 2 5 3 5 2" xfId="1301" xr:uid="{00000000-0005-0000-0000-000017050000}"/>
    <cellStyle name="Note 2 5 3 5 3" xfId="1302" xr:uid="{00000000-0005-0000-0000-000018050000}"/>
    <cellStyle name="Note 2 5 3 5 4" xfId="1303" xr:uid="{00000000-0005-0000-0000-000019050000}"/>
    <cellStyle name="Note 2 5 3 6" xfId="1304" xr:uid="{00000000-0005-0000-0000-00001A050000}"/>
    <cellStyle name="Note 2 5 4" xfId="1305" xr:uid="{00000000-0005-0000-0000-00001B050000}"/>
    <cellStyle name="Note 2 5 5" xfId="1306" xr:uid="{00000000-0005-0000-0000-00001C050000}"/>
    <cellStyle name="Note 2 5 5 2" xfId="1307" xr:uid="{00000000-0005-0000-0000-00001D050000}"/>
    <cellStyle name="Note 2 5 5 2 2" xfId="1308" xr:uid="{00000000-0005-0000-0000-00001E050000}"/>
    <cellStyle name="Note 2 5 5 2 3" xfId="1309" xr:uid="{00000000-0005-0000-0000-00001F050000}"/>
    <cellStyle name="Note 2 5 5 3" xfId="1310" xr:uid="{00000000-0005-0000-0000-000020050000}"/>
    <cellStyle name="Note 2 5 5 4" xfId="1311" xr:uid="{00000000-0005-0000-0000-000021050000}"/>
    <cellStyle name="Note 2 5 5 4 2" xfId="1312" xr:uid="{00000000-0005-0000-0000-000022050000}"/>
    <cellStyle name="Note 2 5 5 5" xfId="1313" xr:uid="{00000000-0005-0000-0000-000023050000}"/>
    <cellStyle name="Note 2 5 6" xfId="1314" xr:uid="{00000000-0005-0000-0000-000024050000}"/>
    <cellStyle name="Note 2 5 6 2" xfId="1315" xr:uid="{00000000-0005-0000-0000-000025050000}"/>
    <cellStyle name="Note 2 5 6 3" xfId="1316" xr:uid="{00000000-0005-0000-0000-000026050000}"/>
    <cellStyle name="Note 2 5 6 4" xfId="1317" xr:uid="{00000000-0005-0000-0000-000027050000}"/>
    <cellStyle name="Note 2 5 7" xfId="1318" xr:uid="{00000000-0005-0000-0000-000028050000}"/>
    <cellStyle name="Note 2 5 7 2" xfId="1319" xr:uid="{00000000-0005-0000-0000-000029050000}"/>
    <cellStyle name="Note 2 5 7 3" xfId="1320" xr:uid="{00000000-0005-0000-0000-00002A050000}"/>
    <cellStyle name="Note 2 5 7 4" xfId="1321" xr:uid="{00000000-0005-0000-0000-00002B050000}"/>
    <cellStyle name="Note 2 5 8" xfId="1322" xr:uid="{00000000-0005-0000-0000-00002C050000}"/>
    <cellStyle name="Note 2 6" xfId="1323" xr:uid="{00000000-0005-0000-0000-00002D050000}"/>
    <cellStyle name="Note 2 6 2" xfId="1324" xr:uid="{00000000-0005-0000-0000-00002E050000}"/>
    <cellStyle name="Note 2 7" xfId="1325" xr:uid="{00000000-0005-0000-0000-00002F050000}"/>
    <cellStyle name="Note 2 7 2" xfId="1326" xr:uid="{00000000-0005-0000-0000-000030050000}"/>
    <cellStyle name="Note 2 7 2 2" xfId="1327" xr:uid="{00000000-0005-0000-0000-000031050000}"/>
    <cellStyle name="Note 2 7 2 2 2" xfId="1328" xr:uid="{00000000-0005-0000-0000-000032050000}"/>
    <cellStyle name="Note 2 7 2 3" xfId="1329" xr:uid="{00000000-0005-0000-0000-000033050000}"/>
    <cellStyle name="Note 2 7 2 4" xfId="1330" xr:uid="{00000000-0005-0000-0000-000034050000}"/>
    <cellStyle name="Note 2 7 3" xfId="1331" xr:uid="{00000000-0005-0000-0000-000035050000}"/>
    <cellStyle name="Note 2 7 4" xfId="1332" xr:uid="{00000000-0005-0000-0000-000036050000}"/>
    <cellStyle name="Note 2 8" xfId="1333" xr:uid="{00000000-0005-0000-0000-000037050000}"/>
    <cellStyle name="Note 2 8 2" xfId="1334" xr:uid="{00000000-0005-0000-0000-000038050000}"/>
    <cellStyle name="Note 2 8 2 2" xfId="1335" xr:uid="{00000000-0005-0000-0000-000039050000}"/>
    <cellStyle name="Note 2 8 3" xfId="1336" xr:uid="{00000000-0005-0000-0000-00003A050000}"/>
    <cellStyle name="Note 2 8 3 2" xfId="1337" xr:uid="{00000000-0005-0000-0000-00003B050000}"/>
    <cellStyle name="Note 2 8 4" xfId="1338" xr:uid="{00000000-0005-0000-0000-00003C050000}"/>
    <cellStyle name="Note 2 9" xfId="1339" xr:uid="{00000000-0005-0000-0000-00003D050000}"/>
    <cellStyle name="Note 2 9 2" xfId="1340" xr:uid="{00000000-0005-0000-0000-00003E050000}"/>
    <cellStyle name="Note 2 9 3" xfId="1341" xr:uid="{00000000-0005-0000-0000-00003F050000}"/>
    <cellStyle name="Note 3" xfId="1342" xr:uid="{00000000-0005-0000-0000-000040050000}"/>
    <cellStyle name="Note 3 2" xfId="1343" xr:uid="{00000000-0005-0000-0000-000041050000}"/>
    <cellStyle name="Note 3 2 2" xfId="1344" xr:uid="{00000000-0005-0000-0000-000042050000}"/>
    <cellStyle name="Note 3 2 3" xfId="1345" xr:uid="{00000000-0005-0000-0000-000043050000}"/>
    <cellStyle name="Note 3 2 3 2" xfId="1346" xr:uid="{00000000-0005-0000-0000-000044050000}"/>
    <cellStyle name="Note 3 2 3 2 2" xfId="1347" xr:uid="{00000000-0005-0000-0000-000045050000}"/>
    <cellStyle name="Note 3 2 3 2 3" xfId="1348" xr:uid="{00000000-0005-0000-0000-000046050000}"/>
    <cellStyle name="Note 3 2 3 3" xfId="1349" xr:uid="{00000000-0005-0000-0000-000047050000}"/>
    <cellStyle name="Note 3 2 3 4" xfId="1350" xr:uid="{00000000-0005-0000-0000-000048050000}"/>
    <cellStyle name="Note 3 2 3 4 2" xfId="1351" xr:uid="{00000000-0005-0000-0000-000049050000}"/>
    <cellStyle name="Note 3 2 3 5" xfId="1352" xr:uid="{00000000-0005-0000-0000-00004A050000}"/>
    <cellStyle name="Note 3 2 4" xfId="1353" xr:uid="{00000000-0005-0000-0000-00004B050000}"/>
    <cellStyle name="Note 3 2 4 2" xfId="1354" xr:uid="{00000000-0005-0000-0000-00004C050000}"/>
    <cellStyle name="Note 3 2 4 3" xfId="1355" xr:uid="{00000000-0005-0000-0000-00004D050000}"/>
    <cellStyle name="Note 3 2 4 4" xfId="1356" xr:uid="{00000000-0005-0000-0000-00004E050000}"/>
    <cellStyle name="Note 3 2 5" xfId="1357" xr:uid="{00000000-0005-0000-0000-00004F050000}"/>
    <cellStyle name="Note 3 2 5 2" xfId="1358" xr:uid="{00000000-0005-0000-0000-000050050000}"/>
    <cellStyle name="Note 3 2 5 3" xfId="1359" xr:uid="{00000000-0005-0000-0000-000051050000}"/>
    <cellStyle name="Note 3 2 5 4" xfId="1360" xr:uid="{00000000-0005-0000-0000-000052050000}"/>
    <cellStyle name="Note 3 2 6" xfId="1361" xr:uid="{00000000-0005-0000-0000-000053050000}"/>
    <cellStyle name="Note 3 3" xfId="1362" xr:uid="{00000000-0005-0000-0000-000054050000}"/>
    <cellStyle name="Note 3 3 2" xfId="1363" xr:uid="{00000000-0005-0000-0000-000055050000}"/>
    <cellStyle name="Note 3 3 3" xfId="1364" xr:uid="{00000000-0005-0000-0000-000056050000}"/>
    <cellStyle name="Note 3 3 3 2" xfId="1365" xr:uid="{00000000-0005-0000-0000-000057050000}"/>
    <cellStyle name="Note 3 3 3 2 2" xfId="1366" xr:uid="{00000000-0005-0000-0000-000058050000}"/>
    <cellStyle name="Note 3 3 3 2 3" xfId="1367" xr:uid="{00000000-0005-0000-0000-000059050000}"/>
    <cellStyle name="Note 3 3 3 3" xfId="1368" xr:uid="{00000000-0005-0000-0000-00005A050000}"/>
    <cellStyle name="Note 3 3 3 4" xfId="1369" xr:uid="{00000000-0005-0000-0000-00005B050000}"/>
    <cellStyle name="Note 3 3 3 4 2" xfId="1370" xr:uid="{00000000-0005-0000-0000-00005C050000}"/>
    <cellStyle name="Note 3 3 3 5" xfId="1371" xr:uid="{00000000-0005-0000-0000-00005D050000}"/>
    <cellStyle name="Note 3 3 4" xfId="1372" xr:uid="{00000000-0005-0000-0000-00005E050000}"/>
    <cellStyle name="Note 3 3 4 2" xfId="1373" xr:uid="{00000000-0005-0000-0000-00005F050000}"/>
    <cellStyle name="Note 3 3 4 3" xfId="1374" xr:uid="{00000000-0005-0000-0000-000060050000}"/>
    <cellStyle name="Note 3 3 4 4" xfId="1375" xr:uid="{00000000-0005-0000-0000-000061050000}"/>
    <cellStyle name="Note 3 3 5" xfId="1376" xr:uid="{00000000-0005-0000-0000-000062050000}"/>
    <cellStyle name="Note 3 3 5 2" xfId="1377" xr:uid="{00000000-0005-0000-0000-000063050000}"/>
    <cellStyle name="Note 3 3 5 3" xfId="1378" xr:uid="{00000000-0005-0000-0000-000064050000}"/>
    <cellStyle name="Note 3 3 5 4" xfId="1379" xr:uid="{00000000-0005-0000-0000-000065050000}"/>
    <cellStyle name="Note 3 3 6" xfId="1380" xr:uid="{00000000-0005-0000-0000-000066050000}"/>
    <cellStyle name="Note 3 4" xfId="1381" xr:uid="{00000000-0005-0000-0000-000067050000}"/>
    <cellStyle name="Note 3 5" xfId="1382" xr:uid="{00000000-0005-0000-0000-000068050000}"/>
    <cellStyle name="Note 3 5 2" xfId="1383" xr:uid="{00000000-0005-0000-0000-000069050000}"/>
    <cellStyle name="Note 3 5 2 2" xfId="1384" xr:uid="{00000000-0005-0000-0000-00006A050000}"/>
    <cellStyle name="Note 3 5 2 3" xfId="1385" xr:uid="{00000000-0005-0000-0000-00006B050000}"/>
    <cellStyle name="Note 3 5 3" xfId="1386" xr:uid="{00000000-0005-0000-0000-00006C050000}"/>
    <cellStyle name="Note 3 5 4" xfId="1387" xr:uid="{00000000-0005-0000-0000-00006D050000}"/>
    <cellStyle name="Note 3 5 4 2" xfId="1388" xr:uid="{00000000-0005-0000-0000-00006E050000}"/>
    <cellStyle name="Note 3 5 5" xfId="1389" xr:uid="{00000000-0005-0000-0000-00006F050000}"/>
    <cellStyle name="Note 3 5 6" xfId="1390" xr:uid="{00000000-0005-0000-0000-000070050000}"/>
    <cellStyle name="Note 3 6" xfId="1391" xr:uid="{00000000-0005-0000-0000-000071050000}"/>
    <cellStyle name="Note 3 6 2" xfId="1392" xr:uid="{00000000-0005-0000-0000-000072050000}"/>
    <cellStyle name="Note 3 6 3" xfId="1393" xr:uid="{00000000-0005-0000-0000-000073050000}"/>
    <cellStyle name="Note 3 6 4" xfId="1394" xr:uid="{00000000-0005-0000-0000-000074050000}"/>
    <cellStyle name="Note 3 7" xfId="1395" xr:uid="{00000000-0005-0000-0000-000075050000}"/>
    <cellStyle name="Note 3 7 2" xfId="1396" xr:uid="{00000000-0005-0000-0000-000076050000}"/>
    <cellStyle name="Note 3 7 3" xfId="1397" xr:uid="{00000000-0005-0000-0000-000077050000}"/>
    <cellStyle name="Note 3 7 4" xfId="1398" xr:uid="{00000000-0005-0000-0000-000078050000}"/>
    <cellStyle name="Note 3 8" xfId="1399" xr:uid="{00000000-0005-0000-0000-000079050000}"/>
    <cellStyle name="Note 4" xfId="1400" xr:uid="{00000000-0005-0000-0000-00007A050000}"/>
    <cellStyle name="Note 4 2" xfId="1401" xr:uid="{00000000-0005-0000-0000-00007B050000}"/>
    <cellStyle name="Note 4 2 2" xfId="1402" xr:uid="{00000000-0005-0000-0000-00007C050000}"/>
    <cellStyle name="Note 4 2 3" xfId="1403" xr:uid="{00000000-0005-0000-0000-00007D050000}"/>
    <cellStyle name="Note 4 2 3 2" xfId="1404" xr:uid="{00000000-0005-0000-0000-00007E050000}"/>
    <cellStyle name="Note 4 2 3 2 2" xfId="1405" xr:uid="{00000000-0005-0000-0000-00007F050000}"/>
    <cellStyle name="Note 4 2 3 2 3" xfId="1406" xr:uid="{00000000-0005-0000-0000-000080050000}"/>
    <cellStyle name="Note 4 2 3 3" xfId="1407" xr:uid="{00000000-0005-0000-0000-000081050000}"/>
    <cellStyle name="Note 4 2 3 4" xfId="1408" xr:uid="{00000000-0005-0000-0000-000082050000}"/>
    <cellStyle name="Note 4 2 3 4 2" xfId="1409" xr:uid="{00000000-0005-0000-0000-000083050000}"/>
    <cellStyle name="Note 4 2 3 5" xfId="1410" xr:uid="{00000000-0005-0000-0000-000084050000}"/>
    <cellStyle name="Note 4 2 4" xfId="1411" xr:uid="{00000000-0005-0000-0000-000085050000}"/>
    <cellStyle name="Note 4 2 4 2" xfId="1412" xr:uid="{00000000-0005-0000-0000-000086050000}"/>
    <cellStyle name="Note 4 2 4 3" xfId="1413" xr:uid="{00000000-0005-0000-0000-000087050000}"/>
    <cellStyle name="Note 4 2 4 4" xfId="1414" xr:uid="{00000000-0005-0000-0000-000088050000}"/>
    <cellStyle name="Note 4 2 5" xfId="1415" xr:uid="{00000000-0005-0000-0000-000089050000}"/>
    <cellStyle name="Note 4 2 5 2" xfId="1416" xr:uid="{00000000-0005-0000-0000-00008A050000}"/>
    <cellStyle name="Note 4 2 5 3" xfId="1417" xr:uid="{00000000-0005-0000-0000-00008B050000}"/>
    <cellStyle name="Note 4 2 5 4" xfId="1418" xr:uid="{00000000-0005-0000-0000-00008C050000}"/>
    <cellStyle name="Note 4 2 6" xfId="1419" xr:uid="{00000000-0005-0000-0000-00008D050000}"/>
    <cellStyle name="Note 4 3" xfId="1420" xr:uid="{00000000-0005-0000-0000-00008E050000}"/>
    <cellStyle name="Note 4 3 2" xfId="1421" xr:uid="{00000000-0005-0000-0000-00008F050000}"/>
    <cellStyle name="Note 4 3 3" xfId="1422" xr:uid="{00000000-0005-0000-0000-000090050000}"/>
    <cellStyle name="Note 4 3 3 2" xfId="1423" xr:uid="{00000000-0005-0000-0000-000091050000}"/>
    <cellStyle name="Note 4 3 3 2 2" xfId="1424" xr:uid="{00000000-0005-0000-0000-000092050000}"/>
    <cellStyle name="Note 4 3 3 2 3" xfId="1425" xr:uid="{00000000-0005-0000-0000-000093050000}"/>
    <cellStyle name="Note 4 3 3 3" xfId="1426" xr:uid="{00000000-0005-0000-0000-000094050000}"/>
    <cellStyle name="Note 4 3 3 4" xfId="1427" xr:uid="{00000000-0005-0000-0000-000095050000}"/>
    <cellStyle name="Note 4 3 3 4 2" xfId="1428" xr:uid="{00000000-0005-0000-0000-000096050000}"/>
    <cellStyle name="Note 4 3 3 5" xfId="1429" xr:uid="{00000000-0005-0000-0000-000097050000}"/>
    <cellStyle name="Note 4 3 4" xfId="1430" xr:uid="{00000000-0005-0000-0000-000098050000}"/>
    <cellStyle name="Note 4 3 4 2" xfId="1431" xr:uid="{00000000-0005-0000-0000-000099050000}"/>
    <cellStyle name="Note 4 3 4 3" xfId="1432" xr:uid="{00000000-0005-0000-0000-00009A050000}"/>
    <cellStyle name="Note 4 3 4 4" xfId="1433" xr:uid="{00000000-0005-0000-0000-00009B050000}"/>
    <cellStyle name="Note 4 3 5" xfId="1434" xr:uid="{00000000-0005-0000-0000-00009C050000}"/>
    <cellStyle name="Note 4 3 5 2" xfId="1435" xr:uid="{00000000-0005-0000-0000-00009D050000}"/>
    <cellStyle name="Note 4 3 5 3" xfId="1436" xr:uid="{00000000-0005-0000-0000-00009E050000}"/>
    <cellStyle name="Note 4 3 5 4" xfId="1437" xr:uid="{00000000-0005-0000-0000-00009F050000}"/>
    <cellStyle name="Note 4 3 6" xfId="1438" xr:uid="{00000000-0005-0000-0000-0000A0050000}"/>
    <cellStyle name="Note 4 4" xfId="1439" xr:uid="{00000000-0005-0000-0000-0000A1050000}"/>
    <cellStyle name="Note 4 5" xfId="1440" xr:uid="{00000000-0005-0000-0000-0000A2050000}"/>
    <cellStyle name="Note 4 5 2" xfId="1441" xr:uid="{00000000-0005-0000-0000-0000A3050000}"/>
    <cellStyle name="Note 4 5 2 2" xfId="1442" xr:uid="{00000000-0005-0000-0000-0000A4050000}"/>
    <cellStyle name="Note 4 5 2 3" xfId="1443" xr:uid="{00000000-0005-0000-0000-0000A5050000}"/>
    <cellStyle name="Note 4 5 3" xfId="1444" xr:uid="{00000000-0005-0000-0000-0000A6050000}"/>
    <cellStyle name="Note 4 5 4" xfId="1445" xr:uid="{00000000-0005-0000-0000-0000A7050000}"/>
    <cellStyle name="Note 4 5 4 2" xfId="1446" xr:uid="{00000000-0005-0000-0000-0000A8050000}"/>
    <cellStyle name="Note 4 5 5" xfId="1447" xr:uid="{00000000-0005-0000-0000-0000A9050000}"/>
    <cellStyle name="Note 4 6" xfId="1448" xr:uid="{00000000-0005-0000-0000-0000AA050000}"/>
    <cellStyle name="Note 4 6 2" xfId="1449" xr:uid="{00000000-0005-0000-0000-0000AB050000}"/>
    <cellStyle name="Note 4 6 3" xfId="1450" xr:uid="{00000000-0005-0000-0000-0000AC050000}"/>
    <cellStyle name="Note 4 6 4" xfId="1451" xr:uid="{00000000-0005-0000-0000-0000AD050000}"/>
    <cellStyle name="Note 4 7" xfId="1452" xr:uid="{00000000-0005-0000-0000-0000AE050000}"/>
    <cellStyle name="Note 4 7 2" xfId="1453" xr:uid="{00000000-0005-0000-0000-0000AF050000}"/>
    <cellStyle name="Note 4 7 3" xfId="1454" xr:uid="{00000000-0005-0000-0000-0000B0050000}"/>
    <cellStyle name="Note 4 7 4" xfId="1455" xr:uid="{00000000-0005-0000-0000-0000B1050000}"/>
    <cellStyle name="Note 4 8" xfId="1456" xr:uid="{00000000-0005-0000-0000-0000B2050000}"/>
    <cellStyle name="Note 5" xfId="1457" xr:uid="{00000000-0005-0000-0000-0000B3050000}"/>
    <cellStyle name="Note 5 2" xfId="1458" xr:uid="{00000000-0005-0000-0000-0000B4050000}"/>
    <cellStyle name="Note 5 2 2" xfId="1459" xr:uid="{00000000-0005-0000-0000-0000B5050000}"/>
    <cellStyle name="Note 5 2 3" xfId="1460" xr:uid="{00000000-0005-0000-0000-0000B6050000}"/>
    <cellStyle name="Note 5 2 3 2" xfId="1461" xr:uid="{00000000-0005-0000-0000-0000B7050000}"/>
    <cellStyle name="Note 5 2 3 2 2" xfId="1462" xr:uid="{00000000-0005-0000-0000-0000B8050000}"/>
    <cellStyle name="Note 5 2 3 2 3" xfId="1463" xr:uid="{00000000-0005-0000-0000-0000B9050000}"/>
    <cellStyle name="Note 5 2 3 3" xfId="1464" xr:uid="{00000000-0005-0000-0000-0000BA050000}"/>
    <cellStyle name="Note 5 2 3 4" xfId="1465" xr:uid="{00000000-0005-0000-0000-0000BB050000}"/>
    <cellStyle name="Note 5 2 3 4 2" xfId="1466" xr:uid="{00000000-0005-0000-0000-0000BC050000}"/>
    <cellStyle name="Note 5 2 3 5" xfId="1467" xr:uid="{00000000-0005-0000-0000-0000BD050000}"/>
    <cellStyle name="Note 5 2 4" xfId="1468" xr:uid="{00000000-0005-0000-0000-0000BE050000}"/>
    <cellStyle name="Note 5 2 4 2" xfId="1469" xr:uid="{00000000-0005-0000-0000-0000BF050000}"/>
    <cellStyle name="Note 5 2 4 3" xfId="1470" xr:uid="{00000000-0005-0000-0000-0000C0050000}"/>
    <cellStyle name="Note 5 2 4 4" xfId="1471" xr:uid="{00000000-0005-0000-0000-0000C1050000}"/>
    <cellStyle name="Note 5 2 5" xfId="1472" xr:uid="{00000000-0005-0000-0000-0000C2050000}"/>
    <cellStyle name="Note 5 2 5 2" xfId="1473" xr:uid="{00000000-0005-0000-0000-0000C3050000}"/>
    <cellStyle name="Note 5 2 5 3" xfId="1474" xr:uid="{00000000-0005-0000-0000-0000C4050000}"/>
    <cellStyle name="Note 5 2 5 4" xfId="1475" xr:uid="{00000000-0005-0000-0000-0000C5050000}"/>
    <cellStyle name="Note 5 2 6" xfId="1476" xr:uid="{00000000-0005-0000-0000-0000C6050000}"/>
    <cellStyle name="Note 5 3" xfId="1477" xr:uid="{00000000-0005-0000-0000-0000C7050000}"/>
    <cellStyle name="Note 5 3 2" xfId="1478" xr:uid="{00000000-0005-0000-0000-0000C8050000}"/>
    <cellStyle name="Note 5 3 3" xfId="1479" xr:uid="{00000000-0005-0000-0000-0000C9050000}"/>
    <cellStyle name="Note 5 3 3 2" xfId="1480" xr:uid="{00000000-0005-0000-0000-0000CA050000}"/>
    <cellStyle name="Note 5 3 3 2 2" xfId="1481" xr:uid="{00000000-0005-0000-0000-0000CB050000}"/>
    <cellStyle name="Note 5 3 3 2 3" xfId="1482" xr:uid="{00000000-0005-0000-0000-0000CC050000}"/>
    <cellStyle name="Note 5 3 3 3" xfId="1483" xr:uid="{00000000-0005-0000-0000-0000CD050000}"/>
    <cellStyle name="Note 5 3 3 4" xfId="1484" xr:uid="{00000000-0005-0000-0000-0000CE050000}"/>
    <cellStyle name="Note 5 3 3 4 2" xfId="1485" xr:uid="{00000000-0005-0000-0000-0000CF050000}"/>
    <cellStyle name="Note 5 3 3 5" xfId="1486" xr:uid="{00000000-0005-0000-0000-0000D0050000}"/>
    <cellStyle name="Note 5 3 4" xfId="1487" xr:uid="{00000000-0005-0000-0000-0000D1050000}"/>
    <cellStyle name="Note 5 3 4 2" xfId="1488" xr:uid="{00000000-0005-0000-0000-0000D2050000}"/>
    <cellStyle name="Note 5 3 4 3" xfId="1489" xr:uid="{00000000-0005-0000-0000-0000D3050000}"/>
    <cellStyle name="Note 5 3 4 4" xfId="1490" xr:uid="{00000000-0005-0000-0000-0000D4050000}"/>
    <cellStyle name="Note 5 3 5" xfId="1491" xr:uid="{00000000-0005-0000-0000-0000D5050000}"/>
    <cellStyle name="Note 5 3 5 2" xfId="1492" xr:uid="{00000000-0005-0000-0000-0000D6050000}"/>
    <cellStyle name="Note 5 3 5 3" xfId="1493" xr:uid="{00000000-0005-0000-0000-0000D7050000}"/>
    <cellStyle name="Note 5 3 5 4" xfId="1494" xr:uid="{00000000-0005-0000-0000-0000D8050000}"/>
    <cellStyle name="Note 5 3 6" xfId="1495" xr:uid="{00000000-0005-0000-0000-0000D9050000}"/>
    <cellStyle name="Note 5 4" xfId="1496" xr:uid="{00000000-0005-0000-0000-0000DA050000}"/>
    <cellStyle name="Note 5 5" xfId="1497" xr:uid="{00000000-0005-0000-0000-0000DB050000}"/>
    <cellStyle name="Note 5 5 2" xfId="1498" xr:uid="{00000000-0005-0000-0000-0000DC050000}"/>
    <cellStyle name="Note 5 5 2 2" xfId="1499" xr:uid="{00000000-0005-0000-0000-0000DD050000}"/>
    <cellStyle name="Note 5 5 2 3" xfId="1500" xr:uid="{00000000-0005-0000-0000-0000DE050000}"/>
    <cellStyle name="Note 5 5 3" xfId="1501" xr:uid="{00000000-0005-0000-0000-0000DF050000}"/>
    <cellStyle name="Note 5 5 4" xfId="1502" xr:uid="{00000000-0005-0000-0000-0000E0050000}"/>
    <cellStyle name="Note 5 5 4 2" xfId="1503" xr:uid="{00000000-0005-0000-0000-0000E1050000}"/>
    <cellStyle name="Note 5 5 5" xfId="1504" xr:uid="{00000000-0005-0000-0000-0000E2050000}"/>
    <cellStyle name="Note 5 6" xfId="1505" xr:uid="{00000000-0005-0000-0000-0000E3050000}"/>
    <cellStyle name="Note 5 6 2" xfId="1506" xr:uid="{00000000-0005-0000-0000-0000E4050000}"/>
    <cellStyle name="Note 5 6 3" xfId="1507" xr:uid="{00000000-0005-0000-0000-0000E5050000}"/>
    <cellStyle name="Note 5 6 4" xfId="1508" xr:uid="{00000000-0005-0000-0000-0000E6050000}"/>
    <cellStyle name="Note 5 7" xfId="1509" xr:uid="{00000000-0005-0000-0000-0000E7050000}"/>
    <cellStyle name="Note 5 7 2" xfId="1510" xr:uid="{00000000-0005-0000-0000-0000E8050000}"/>
    <cellStyle name="Note 5 7 3" xfId="1511" xr:uid="{00000000-0005-0000-0000-0000E9050000}"/>
    <cellStyle name="Note 5 7 4" xfId="1512" xr:uid="{00000000-0005-0000-0000-0000EA050000}"/>
    <cellStyle name="Note 5 8" xfId="1513" xr:uid="{00000000-0005-0000-0000-0000EB050000}"/>
    <cellStyle name="Note 6" xfId="1514" xr:uid="{00000000-0005-0000-0000-0000EC050000}"/>
    <cellStyle name="Note 6 2" xfId="1515" xr:uid="{00000000-0005-0000-0000-0000ED050000}"/>
    <cellStyle name="Note 6 2 2" xfId="1516" xr:uid="{00000000-0005-0000-0000-0000EE050000}"/>
    <cellStyle name="Note 6 2 3" xfId="1517" xr:uid="{00000000-0005-0000-0000-0000EF050000}"/>
    <cellStyle name="Note 6 2 3 2" xfId="1518" xr:uid="{00000000-0005-0000-0000-0000F0050000}"/>
    <cellStyle name="Note 6 2 3 2 2" xfId="1519" xr:uid="{00000000-0005-0000-0000-0000F1050000}"/>
    <cellStyle name="Note 6 2 3 2 3" xfId="1520" xr:uid="{00000000-0005-0000-0000-0000F2050000}"/>
    <cellStyle name="Note 6 2 3 3" xfId="1521" xr:uid="{00000000-0005-0000-0000-0000F3050000}"/>
    <cellStyle name="Note 6 2 3 4" xfId="1522" xr:uid="{00000000-0005-0000-0000-0000F4050000}"/>
    <cellStyle name="Note 6 2 3 4 2" xfId="1523" xr:uid="{00000000-0005-0000-0000-0000F5050000}"/>
    <cellStyle name="Note 6 2 3 5" xfId="1524" xr:uid="{00000000-0005-0000-0000-0000F6050000}"/>
    <cellStyle name="Note 6 2 4" xfId="1525" xr:uid="{00000000-0005-0000-0000-0000F7050000}"/>
    <cellStyle name="Note 6 2 4 2" xfId="1526" xr:uid="{00000000-0005-0000-0000-0000F8050000}"/>
    <cellStyle name="Note 6 2 4 3" xfId="1527" xr:uid="{00000000-0005-0000-0000-0000F9050000}"/>
    <cellStyle name="Note 6 2 4 4" xfId="1528" xr:uid="{00000000-0005-0000-0000-0000FA050000}"/>
    <cellStyle name="Note 6 2 5" xfId="1529" xr:uid="{00000000-0005-0000-0000-0000FB050000}"/>
    <cellStyle name="Note 6 2 5 2" xfId="1530" xr:uid="{00000000-0005-0000-0000-0000FC050000}"/>
    <cellStyle name="Note 6 2 5 3" xfId="1531" xr:uid="{00000000-0005-0000-0000-0000FD050000}"/>
    <cellStyle name="Note 6 2 5 4" xfId="1532" xr:uid="{00000000-0005-0000-0000-0000FE050000}"/>
    <cellStyle name="Note 6 2 6" xfId="1533" xr:uid="{00000000-0005-0000-0000-0000FF050000}"/>
    <cellStyle name="Note 6 3" xfId="1534" xr:uid="{00000000-0005-0000-0000-000000060000}"/>
    <cellStyle name="Note 6 3 2" xfId="1535" xr:uid="{00000000-0005-0000-0000-000001060000}"/>
    <cellStyle name="Note 6 3 3" xfId="1536" xr:uid="{00000000-0005-0000-0000-000002060000}"/>
    <cellStyle name="Note 6 3 3 2" xfId="1537" xr:uid="{00000000-0005-0000-0000-000003060000}"/>
    <cellStyle name="Note 6 3 3 2 2" xfId="1538" xr:uid="{00000000-0005-0000-0000-000004060000}"/>
    <cellStyle name="Note 6 3 3 2 3" xfId="1539" xr:uid="{00000000-0005-0000-0000-000005060000}"/>
    <cellStyle name="Note 6 3 3 3" xfId="1540" xr:uid="{00000000-0005-0000-0000-000006060000}"/>
    <cellStyle name="Note 6 3 3 4" xfId="1541" xr:uid="{00000000-0005-0000-0000-000007060000}"/>
    <cellStyle name="Note 6 3 3 4 2" xfId="1542" xr:uid="{00000000-0005-0000-0000-000008060000}"/>
    <cellStyle name="Note 6 3 3 5" xfId="1543" xr:uid="{00000000-0005-0000-0000-000009060000}"/>
    <cellStyle name="Note 6 3 4" xfId="1544" xr:uid="{00000000-0005-0000-0000-00000A060000}"/>
    <cellStyle name="Note 6 3 4 2" xfId="1545" xr:uid="{00000000-0005-0000-0000-00000B060000}"/>
    <cellStyle name="Note 6 3 4 3" xfId="1546" xr:uid="{00000000-0005-0000-0000-00000C060000}"/>
    <cellStyle name="Note 6 3 4 4" xfId="1547" xr:uid="{00000000-0005-0000-0000-00000D060000}"/>
    <cellStyle name="Note 6 3 5" xfId="1548" xr:uid="{00000000-0005-0000-0000-00000E060000}"/>
    <cellStyle name="Note 6 3 5 2" xfId="1549" xr:uid="{00000000-0005-0000-0000-00000F060000}"/>
    <cellStyle name="Note 6 3 5 3" xfId="1550" xr:uid="{00000000-0005-0000-0000-000010060000}"/>
    <cellStyle name="Note 6 3 5 4" xfId="1551" xr:uid="{00000000-0005-0000-0000-000011060000}"/>
    <cellStyle name="Note 6 3 6" xfId="1552" xr:uid="{00000000-0005-0000-0000-000012060000}"/>
    <cellStyle name="Note 6 4" xfId="1553" xr:uid="{00000000-0005-0000-0000-000013060000}"/>
    <cellStyle name="Note 6 5" xfId="1554" xr:uid="{00000000-0005-0000-0000-000014060000}"/>
    <cellStyle name="Note 6 5 2" xfId="1555" xr:uid="{00000000-0005-0000-0000-000015060000}"/>
    <cellStyle name="Note 6 5 2 2" xfId="1556" xr:uid="{00000000-0005-0000-0000-000016060000}"/>
    <cellStyle name="Note 6 5 2 3" xfId="1557" xr:uid="{00000000-0005-0000-0000-000017060000}"/>
    <cellStyle name="Note 6 5 3" xfId="1558" xr:uid="{00000000-0005-0000-0000-000018060000}"/>
    <cellStyle name="Note 6 5 4" xfId="1559" xr:uid="{00000000-0005-0000-0000-000019060000}"/>
    <cellStyle name="Note 6 5 4 2" xfId="1560" xr:uid="{00000000-0005-0000-0000-00001A060000}"/>
    <cellStyle name="Note 6 5 5" xfId="1561" xr:uid="{00000000-0005-0000-0000-00001B060000}"/>
    <cellStyle name="Note 6 6" xfId="1562" xr:uid="{00000000-0005-0000-0000-00001C060000}"/>
    <cellStyle name="Note 6 6 2" xfId="1563" xr:uid="{00000000-0005-0000-0000-00001D060000}"/>
    <cellStyle name="Note 6 6 3" xfId="1564" xr:uid="{00000000-0005-0000-0000-00001E060000}"/>
    <cellStyle name="Note 6 6 4" xfId="1565" xr:uid="{00000000-0005-0000-0000-00001F060000}"/>
    <cellStyle name="Note 6 7" xfId="1566" xr:uid="{00000000-0005-0000-0000-000020060000}"/>
    <cellStyle name="Note 6 7 2" xfId="1567" xr:uid="{00000000-0005-0000-0000-000021060000}"/>
    <cellStyle name="Note 6 7 3" xfId="1568" xr:uid="{00000000-0005-0000-0000-000022060000}"/>
    <cellStyle name="Note 6 7 4" xfId="1569" xr:uid="{00000000-0005-0000-0000-000023060000}"/>
    <cellStyle name="Note 6 8" xfId="1570" xr:uid="{00000000-0005-0000-0000-000024060000}"/>
    <cellStyle name="Note 7" xfId="1571" xr:uid="{00000000-0005-0000-0000-000025060000}"/>
    <cellStyle name="Note 7 2" xfId="1572" xr:uid="{00000000-0005-0000-0000-000026060000}"/>
    <cellStyle name="Note 7 2 2" xfId="1573" xr:uid="{00000000-0005-0000-0000-000027060000}"/>
    <cellStyle name="Note 7 2 2 2" xfId="1574" xr:uid="{00000000-0005-0000-0000-000028060000}"/>
    <cellStyle name="Note 7 2 2 3" xfId="1575" xr:uid="{00000000-0005-0000-0000-000029060000}"/>
    <cellStyle name="Note 7 2 2 3 2" xfId="1576" xr:uid="{00000000-0005-0000-0000-00002A060000}"/>
    <cellStyle name="Note 7 2 3" xfId="1577" xr:uid="{00000000-0005-0000-0000-00002B060000}"/>
    <cellStyle name="Note 7 2 3 2" xfId="1578" xr:uid="{00000000-0005-0000-0000-00002C060000}"/>
    <cellStyle name="Note 7 2 4" xfId="1579" xr:uid="{00000000-0005-0000-0000-00002D060000}"/>
    <cellStyle name="Note 7 2 5" xfId="1580" xr:uid="{00000000-0005-0000-0000-00002E060000}"/>
    <cellStyle name="Note 7 3" xfId="1581" xr:uid="{00000000-0005-0000-0000-00002F060000}"/>
    <cellStyle name="Note 7 3 2" xfId="1582" xr:uid="{00000000-0005-0000-0000-000030060000}"/>
    <cellStyle name="Note 7 3 2 2" xfId="1583" xr:uid="{00000000-0005-0000-0000-000031060000}"/>
    <cellStyle name="Note 7 3 2 3" xfId="1584" xr:uid="{00000000-0005-0000-0000-000032060000}"/>
    <cellStyle name="Note 7 3 3" xfId="1585" xr:uid="{00000000-0005-0000-0000-000033060000}"/>
    <cellStyle name="Note 7 3 4" xfId="1586" xr:uid="{00000000-0005-0000-0000-000034060000}"/>
    <cellStyle name="Note 7 4" xfId="1587" xr:uid="{00000000-0005-0000-0000-000035060000}"/>
    <cellStyle name="Note 7 4 2" xfId="1588" xr:uid="{00000000-0005-0000-0000-000036060000}"/>
    <cellStyle name="Note 7 5" xfId="1589" xr:uid="{00000000-0005-0000-0000-000037060000}"/>
    <cellStyle name="Note 8" xfId="1590" xr:uid="{00000000-0005-0000-0000-000038060000}"/>
    <cellStyle name="Note 8 2" xfId="1591" xr:uid="{00000000-0005-0000-0000-000039060000}"/>
    <cellStyle name="Note 8 2 2" xfId="1592" xr:uid="{00000000-0005-0000-0000-00003A060000}"/>
    <cellStyle name="Note 8 2 2 2" xfId="1593" xr:uid="{00000000-0005-0000-0000-00003B060000}"/>
    <cellStyle name="Note 8 2 2 3" xfId="1594" xr:uid="{00000000-0005-0000-0000-00003C060000}"/>
    <cellStyle name="Note 8 2 3" xfId="1595" xr:uid="{00000000-0005-0000-0000-00003D060000}"/>
    <cellStyle name="Note 8 2 4" xfId="1596" xr:uid="{00000000-0005-0000-0000-00003E060000}"/>
    <cellStyle name="Note 8 2 4 2" xfId="1597" xr:uid="{00000000-0005-0000-0000-00003F060000}"/>
    <cellStyle name="Note 8 2 5" xfId="1598" xr:uid="{00000000-0005-0000-0000-000040060000}"/>
    <cellStyle name="Note 8 3" xfId="1599" xr:uid="{00000000-0005-0000-0000-000041060000}"/>
    <cellStyle name="Note 8 3 2" xfId="1600" xr:uid="{00000000-0005-0000-0000-000042060000}"/>
    <cellStyle name="Note 8 3 3" xfId="1601" xr:uid="{00000000-0005-0000-0000-000043060000}"/>
    <cellStyle name="Note 8 3 4" xfId="1602" xr:uid="{00000000-0005-0000-0000-000044060000}"/>
    <cellStyle name="Note 8 4" xfId="1603" xr:uid="{00000000-0005-0000-0000-000045060000}"/>
    <cellStyle name="Note 8 4 2" xfId="1604" xr:uid="{00000000-0005-0000-0000-000046060000}"/>
    <cellStyle name="Note 8 4 3" xfId="1605" xr:uid="{00000000-0005-0000-0000-000047060000}"/>
    <cellStyle name="Output 2" xfId="1606" xr:uid="{00000000-0005-0000-0000-000048060000}"/>
    <cellStyle name="Output 2 2" xfId="1607" xr:uid="{00000000-0005-0000-0000-000049060000}"/>
    <cellStyle name="Output 2 2 2" xfId="1608" xr:uid="{00000000-0005-0000-0000-00004A060000}"/>
    <cellStyle name="Output 2 2 3" xfId="1609" xr:uid="{00000000-0005-0000-0000-00004B060000}"/>
    <cellStyle name="Output 2 2 3 2" xfId="1610" xr:uid="{00000000-0005-0000-0000-00004C060000}"/>
    <cellStyle name="Output 2 2 3 2 2" xfId="1611" xr:uid="{00000000-0005-0000-0000-00004D060000}"/>
    <cellStyle name="Output 2 2 3 2 3" xfId="1612" xr:uid="{00000000-0005-0000-0000-00004E060000}"/>
    <cellStyle name="Output 2 2 3 3" xfId="1613" xr:uid="{00000000-0005-0000-0000-00004F060000}"/>
    <cellStyle name="Output 2 2 3 3 2" xfId="1614" xr:uid="{00000000-0005-0000-0000-000050060000}"/>
    <cellStyle name="Output 2 2 3 4" xfId="1615" xr:uid="{00000000-0005-0000-0000-000051060000}"/>
    <cellStyle name="Output 2 2 3 4 2" xfId="1616" xr:uid="{00000000-0005-0000-0000-000052060000}"/>
    <cellStyle name="Output 2 2 3 5" xfId="1617" xr:uid="{00000000-0005-0000-0000-000053060000}"/>
    <cellStyle name="Output 2 2 4" xfId="1618" xr:uid="{00000000-0005-0000-0000-000054060000}"/>
    <cellStyle name="Output 2 2 4 2" xfId="1619" xr:uid="{00000000-0005-0000-0000-000055060000}"/>
    <cellStyle name="Output 2 2 4 3" xfId="1620" xr:uid="{00000000-0005-0000-0000-000056060000}"/>
    <cellStyle name="Output 2 2 4 4" xfId="1621" xr:uid="{00000000-0005-0000-0000-000057060000}"/>
    <cellStyle name="Output 2 2 5" xfId="1622" xr:uid="{00000000-0005-0000-0000-000058060000}"/>
    <cellStyle name="Output 2 2 5 2" xfId="1623" xr:uid="{00000000-0005-0000-0000-000059060000}"/>
    <cellStyle name="Output 2 2 5 3" xfId="1624" xr:uid="{00000000-0005-0000-0000-00005A060000}"/>
    <cellStyle name="Output 2 2 5 4" xfId="1625" xr:uid="{00000000-0005-0000-0000-00005B060000}"/>
    <cellStyle name="Output 2 2 6" xfId="1626" xr:uid="{00000000-0005-0000-0000-00005C060000}"/>
    <cellStyle name="Output 2 3" xfId="1627" xr:uid="{00000000-0005-0000-0000-00005D060000}"/>
    <cellStyle name="Output 2 3 2" xfId="1628" xr:uid="{00000000-0005-0000-0000-00005E060000}"/>
    <cellStyle name="Output 2 3 2 2" xfId="1629" xr:uid="{00000000-0005-0000-0000-00005F060000}"/>
    <cellStyle name="Output 2 3 2 2 2" xfId="1630" xr:uid="{00000000-0005-0000-0000-000060060000}"/>
    <cellStyle name="Output 2 3 2 3" xfId="1631" xr:uid="{00000000-0005-0000-0000-000061060000}"/>
    <cellStyle name="Output 2 3 3" xfId="1632" xr:uid="{00000000-0005-0000-0000-000062060000}"/>
    <cellStyle name="Output 2 4" xfId="1633" xr:uid="{00000000-0005-0000-0000-000063060000}"/>
    <cellStyle name="Output 2 4 2" xfId="1634" xr:uid="{00000000-0005-0000-0000-000064060000}"/>
    <cellStyle name="Output 2 4 2 2" xfId="1635" xr:uid="{00000000-0005-0000-0000-000065060000}"/>
    <cellStyle name="Output 2 4 2 3" xfId="1636" xr:uid="{00000000-0005-0000-0000-000066060000}"/>
    <cellStyle name="Output 2 4 3" xfId="1637" xr:uid="{00000000-0005-0000-0000-000067060000}"/>
    <cellStyle name="Output 2 4 3 2" xfId="1638" xr:uid="{00000000-0005-0000-0000-000068060000}"/>
    <cellStyle name="Output 2 4 4" xfId="1639" xr:uid="{00000000-0005-0000-0000-000069060000}"/>
    <cellStyle name="Output 2 4 4 2" xfId="1640" xr:uid="{00000000-0005-0000-0000-00006A060000}"/>
    <cellStyle name="Output 2 4 5" xfId="1641" xr:uid="{00000000-0005-0000-0000-00006B060000}"/>
    <cellStyle name="Output 2 5" xfId="1642" xr:uid="{00000000-0005-0000-0000-00006C060000}"/>
    <cellStyle name="Output 2 5 2" xfId="1643" xr:uid="{00000000-0005-0000-0000-00006D060000}"/>
    <cellStyle name="Output 2 5 3" xfId="1644" xr:uid="{00000000-0005-0000-0000-00006E060000}"/>
    <cellStyle name="Output 2 5 4" xfId="1645" xr:uid="{00000000-0005-0000-0000-00006F060000}"/>
    <cellStyle name="Output 2 6" xfId="1646" xr:uid="{00000000-0005-0000-0000-000070060000}"/>
    <cellStyle name="Output 2 6 2" xfId="1647" xr:uid="{00000000-0005-0000-0000-000071060000}"/>
    <cellStyle name="Output 2 7" xfId="1648" xr:uid="{00000000-0005-0000-0000-000072060000}"/>
    <cellStyle name="Output 3" xfId="1649" xr:uid="{00000000-0005-0000-0000-000073060000}"/>
    <cellStyle name="Output 3 2" xfId="1650" xr:uid="{00000000-0005-0000-0000-000074060000}"/>
    <cellStyle name="Output 3 2 2" xfId="1651" xr:uid="{00000000-0005-0000-0000-000075060000}"/>
    <cellStyle name="Output 3 2 2 2" xfId="1652" xr:uid="{00000000-0005-0000-0000-000076060000}"/>
    <cellStyle name="Output 3 2 2 2 2" xfId="1653" xr:uid="{00000000-0005-0000-0000-000077060000}"/>
    <cellStyle name="Output 3 2 2 3" xfId="1654" xr:uid="{00000000-0005-0000-0000-000078060000}"/>
    <cellStyle name="Output 3 2 2 3 2" xfId="1655" xr:uid="{00000000-0005-0000-0000-000079060000}"/>
    <cellStyle name="Output 3 2 2 4" xfId="1656" xr:uid="{00000000-0005-0000-0000-00007A060000}"/>
    <cellStyle name="Output 3 2 3" xfId="1657" xr:uid="{00000000-0005-0000-0000-00007B060000}"/>
    <cellStyle name="Output 3 2 3 2" xfId="1658" xr:uid="{00000000-0005-0000-0000-00007C060000}"/>
    <cellStyle name="Output 3 2 3 3" xfId="1659" xr:uid="{00000000-0005-0000-0000-00007D060000}"/>
    <cellStyle name="Output 3 2 4" xfId="1660" xr:uid="{00000000-0005-0000-0000-00007E060000}"/>
    <cellStyle name="Output 3 2 4 2" xfId="1661" xr:uid="{00000000-0005-0000-0000-00007F060000}"/>
    <cellStyle name="Output 3 2 4 3" xfId="1662" xr:uid="{00000000-0005-0000-0000-000080060000}"/>
    <cellStyle name="Output 3 2 5" xfId="1663" xr:uid="{00000000-0005-0000-0000-000081060000}"/>
    <cellStyle name="Output 3 3" xfId="1664" xr:uid="{00000000-0005-0000-0000-000082060000}"/>
    <cellStyle name="Output 3 3 2" xfId="1665" xr:uid="{00000000-0005-0000-0000-000083060000}"/>
    <cellStyle name="Output 3 3 3" xfId="1666" xr:uid="{00000000-0005-0000-0000-000084060000}"/>
    <cellStyle name="Output 4" xfId="1667" xr:uid="{00000000-0005-0000-0000-000085060000}"/>
    <cellStyle name="Output 4 2" xfId="1668" xr:uid="{00000000-0005-0000-0000-000086060000}"/>
    <cellStyle name="Output 4 2 2" xfId="1669" xr:uid="{00000000-0005-0000-0000-000087060000}"/>
    <cellStyle name="Output 4 2 2 2" xfId="1670" xr:uid="{00000000-0005-0000-0000-000088060000}"/>
    <cellStyle name="Output 4 2 2 3" xfId="1671" xr:uid="{00000000-0005-0000-0000-000089060000}"/>
    <cellStyle name="Output 4 2 3" xfId="1672" xr:uid="{00000000-0005-0000-0000-00008A060000}"/>
    <cellStyle name="Output 4 2 3 2" xfId="1673" xr:uid="{00000000-0005-0000-0000-00008B060000}"/>
    <cellStyle name="Output 4 2 4" xfId="1674" xr:uid="{00000000-0005-0000-0000-00008C060000}"/>
    <cellStyle name="Output 4 2 4 2" xfId="1675" xr:uid="{00000000-0005-0000-0000-00008D060000}"/>
    <cellStyle name="Output 4 2 5" xfId="1676" xr:uid="{00000000-0005-0000-0000-00008E060000}"/>
    <cellStyle name="Output 4 3" xfId="1677" xr:uid="{00000000-0005-0000-0000-00008F060000}"/>
    <cellStyle name="Output 4 3 2" xfId="1678" xr:uid="{00000000-0005-0000-0000-000090060000}"/>
    <cellStyle name="Output 4 3 3" xfId="1679" xr:uid="{00000000-0005-0000-0000-000091060000}"/>
    <cellStyle name="Output 4 4" xfId="1680" xr:uid="{00000000-0005-0000-0000-000092060000}"/>
    <cellStyle name="Output 4 4 2" xfId="1681" xr:uid="{00000000-0005-0000-0000-000093060000}"/>
    <cellStyle name="Output 4 4 3" xfId="1682" xr:uid="{00000000-0005-0000-0000-000094060000}"/>
    <cellStyle name="Output 4 5" xfId="1683" xr:uid="{00000000-0005-0000-0000-000095060000}"/>
    <cellStyle name="Output 4 5 2" xfId="1684" xr:uid="{00000000-0005-0000-0000-000096060000}"/>
    <cellStyle name="Output 4 6" xfId="1685" xr:uid="{00000000-0005-0000-0000-000097060000}"/>
    <cellStyle name="Percent 10" xfId="1687" xr:uid="{00000000-0005-0000-0000-000098060000}"/>
    <cellStyle name="Percent 10 2" xfId="1688" xr:uid="{00000000-0005-0000-0000-000099060000}"/>
    <cellStyle name="Percent 10 2 2" xfId="1689" xr:uid="{00000000-0005-0000-0000-00009A060000}"/>
    <cellStyle name="Percent 10 2 3" xfId="1690" xr:uid="{00000000-0005-0000-0000-00009B060000}"/>
    <cellStyle name="Percent 10 2 4" xfId="1691" xr:uid="{00000000-0005-0000-0000-00009C060000}"/>
    <cellStyle name="Percent 10 3" xfId="1692" xr:uid="{00000000-0005-0000-0000-00009D060000}"/>
    <cellStyle name="Percent 10 4" xfId="1693" xr:uid="{00000000-0005-0000-0000-00009E060000}"/>
    <cellStyle name="Percent 10 5" xfId="1694" xr:uid="{00000000-0005-0000-0000-00009F060000}"/>
    <cellStyle name="Percent 11" xfId="1695" xr:uid="{00000000-0005-0000-0000-0000A0060000}"/>
    <cellStyle name="Percent 11 2" xfId="1696" xr:uid="{00000000-0005-0000-0000-0000A1060000}"/>
    <cellStyle name="Percent 11 2 2" xfId="1697" xr:uid="{00000000-0005-0000-0000-0000A2060000}"/>
    <cellStyle name="Percent 11 2 3" xfId="1698" xr:uid="{00000000-0005-0000-0000-0000A3060000}"/>
    <cellStyle name="Percent 11 2 4" xfId="1699" xr:uid="{00000000-0005-0000-0000-0000A4060000}"/>
    <cellStyle name="Percent 11 3" xfId="1700" xr:uid="{00000000-0005-0000-0000-0000A5060000}"/>
    <cellStyle name="Percent 11 4" xfId="1701" xr:uid="{00000000-0005-0000-0000-0000A6060000}"/>
    <cellStyle name="Percent 11 5" xfId="1702" xr:uid="{00000000-0005-0000-0000-0000A7060000}"/>
    <cellStyle name="Percent 12" xfId="1703" xr:uid="{00000000-0005-0000-0000-0000A8060000}"/>
    <cellStyle name="Percent 12 2" xfId="1704" xr:uid="{00000000-0005-0000-0000-0000A9060000}"/>
    <cellStyle name="Percent 12 2 2" xfId="1705" xr:uid="{00000000-0005-0000-0000-0000AA060000}"/>
    <cellStyle name="Percent 12 2 3" xfId="1706" xr:uid="{00000000-0005-0000-0000-0000AB060000}"/>
    <cellStyle name="Percent 12 2 4" xfId="1707" xr:uid="{00000000-0005-0000-0000-0000AC060000}"/>
    <cellStyle name="Percent 12 3" xfId="1708" xr:uid="{00000000-0005-0000-0000-0000AD060000}"/>
    <cellStyle name="Percent 12 4" xfId="1709" xr:uid="{00000000-0005-0000-0000-0000AE060000}"/>
    <cellStyle name="Percent 12 5" xfId="1710" xr:uid="{00000000-0005-0000-0000-0000AF060000}"/>
    <cellStyle name="Percent 13" xfId="1711" xr:uid="{00000000-0005-0000-0000-0000B0060000}"/>
    <cellStyle name="Percent 13 2" xfId="1712" xr:uid="{00000000-0005-0000-0000-0000B1060000}"/>
    <cellStyle name="Percent 13 2 2" xfId="1713" xr:uid="{00000000-0005-0000-0000-0000B2060000}"/>
    <cellStyle name="Percent 13 2 3" xfId="1714" xr:uid="{00000000-0005-0000-0000-0000B3060000}"/>
    <cellStyle name="Percent 13 2 4" xfId="1715" xr:uid="{00000000-0005-0000-0000-0000B4060000}"/>
    <cellStyle name="Percent 13 3" xfId="1716" xr:uid="{00000000-0005-0000-0000-0000B5060000}"/>
    <cellStyle name="Percent 13 4" xfId="1717" xr:uid="{00000000-0005-0000-0000-0000B6060000}"/>
    <cellStyle name="Percent 13 5" xfId="1718" xr:uid="{00000000-0005-0000-0000-0000B7060000}"/>
    <cellStyle name="Percent 14" xfId="1719" xr:uid="{00000000-0005-0000-0000-0000B8060000}"/>
    <cellStyle name="Percent 14 2" xfId="1720" xr:uid="{00000000-0005-0000-0000-0000B9060000}"/>
    <cellStyle name="Percent 14 2 2" xfId="1721" xr:uid="{00000000-0005-0000-0000-0000BA060000}"/>
    <cellStyle name="Percent 14 3" xfId="1722" xr:uid="{00000000-0005-0000-0000-0000BB060000}"/>
    <cellStyle name="Percent 14 4" xfId="1723" xr:uid="{00000000-0005-0000-0000-0000BC060000}"/>
    <cellStyle name="Percent 15" xfId="1724" xr:uid="{00000000-0005-0000-0000-0000BD060000}"/>
    <cellStyle name="Percent 15 2" xfId="1725" xr:uid="{00000000-0005-0000-0000-0000BE060000}"/>
    <cellStyle name="Percent 15 3" xfId="1726" xr:uid="{00000000-0005-0000-0000-0000BF060000}"/>
    <cellStyle name="Percent 16" xfId="1727" xr:uid="{00000000-0005-0000-0000-0000C0060000}"/>
    <cellStyle name="Percent 16 2" xfId="1728" xr:uid="{00000000-0005-0000-0000-0000C1060000}"/>
    <cellStyle name="Percent 16 2 2" xfId="1729" xr:uid="{00000000-0005-0000-0000-0000C2060000}"/>
    <cellStyle name="Percent 17" xfId="1730" xr:uid="{00000000-0005-0000-0000-0000C3060000}"/>
    <cellStyle name="Percent 18" xfId="1731" xr:uid="{00000000-0005-0000-0000-0000C4060000}"/>
    <cellStyle name="Percent 19" xfId="1732" xr:uid="{00000000-0005-0000-0000-0000C5060000}"/>
    <cellStyle name="Percent 19 2" xfId="1733" xr:uid="{00000000-0005-0000-0000-0000C6060000}"/>
    <cellStyle name="Percent 19 3" xfId="1734" xr:uid="{00000000-0005-0000-0000-0000C7060000}"/>
    <cellStyle name="Percent 2" xfId="1735" xr:uid="{00000000-0005-0000-0000-0000C8060000}"/>
    <cellStyle name="Percent 2 2" xfId="1736" xr:uid="{00000000-0005-0000-0000-0000C9060000}"/>
    <cellStyle name="Percent 2 2 2" xfId="1737" xr:uid="{00000000-0005-0000-0000-0000CA060000}"/>
    <cellStyle name="Percent 2 2 3" xfId="1738" xr:uid="{00000000-0005-0000-0000-0000CB060000}"/>
    <cellStyle name="Percent 2 2 4" xfId="1739" xr:uid="{00000000-0005-0000-0000-0000CC060000}"/>
    <cellStyle name="Percent 2 3" xfId="1740" xr:uid="{00000000-0005-0000-0000-0000CD060000}"/>
    <cellStyle name="Percent 2 3 2" xfId="1741" xr:uid="{00000000-0005-0000-0000-0000CE060000}"/>
    <cellStyle name="Percent 2 3 2 2" xfId="1742" xr:uid="{00000000-0005-0000-0000-0000CF060000}"/>
    <cellStyle name="Percent 2 3 2 3" xfId="1743" xr:uid="{00000000-0005-0000-0000-0000D0060000}"/>
    <cellStyle name="Percent 2 3 2 4" xfId="1744" xr:uid="{00000000-0005-0000-0000-0000D1060000}"/>
    <cellStyle name="Percent 2 3 3" xfId="1745" xr:uid="{00000000-0005-0000-0000-0000D2060000}"/>
    <cellStyle name="Percent 2 3 4" xfId="1746" xr:uid="{00000000-0005-0000-0000-0000D3060000}"/>
    <cellStyle name="Percent 2 3 5" xfId="1747" xr:uid="{00000000-0005-0000-0000-0000D4060000}"/>
    <cellStyle name="Percent 20" xfId="1748" xr:uid="{00000000-0005-0000-0000-0000D5060000}"/>
    <cellStyle name="Percent 20 2" xfId="1749" xr:uid="{00000000-0005-0000-0000-0000D6060000}"/>
    <cellStyle name="Percent 21" xfId="1750" xr:uid="{00000000-0005-0000-0000-0000D7060000}"/>
    <cellStyle name="Percent 22" xfId="1751" xr:uid="{00000000-0005-0000-0000-0000D8060000}"/>
    <cellStyle name="Percent 23" xfId="1752" xr:uid="{00000000-0005-0000-0000-0000D9060000}"/>
    <cellStyle name="Percent 24" xfId="1686" xr:uid="{00000000-0005-0000-0000-0000DA060000}"/>
    <cellStyle name="Percent 3" xfId="1753" xr:uid="{00000000-0005-0000-0000-0000DB060000}"/>
    <cellStyle name="Percent 3 2" xfId="1754" xr:uid="{00000000-0005-0000-0000-0000DC060000}"/>
    <cellStyle name="Percent 3 2 2" xfId="1755" xr:uid="{00000000-0005-0000-0000-0000DD060000}"/>
    <cellStyle name="Percent 3 2 3" xfId="1756" xr:uid="{00000000-0005-0000-0000-0000DE060000}"/>
    <cellStyle name="Percent 3 2 4" xfId="1757" xr:uid="{00000000-0005-0000-0000-0000DF060000}"/>
    <cellStyle name="Percent 3 3" xfId="1758" xr:uid="{00000000-0005-0000-0000-0000E0060000}"/>
    <cellStyle name="Percent 3 3 2" xfId="1759" xr:uid="{00000000-0005-0000-0000-0000E1060000}"/>
    <cellStyle name="Percent 3 3 3" xfId="1760" xr:uid="{00000000-0005-0000-0000-0000E2060000}"/>
    <cellStyle name="Percent 3 3 4" xfId="1761" xr:uid="{00000000-0005-0000-0000-0000E3060000}"/>
    <cellStyle name="Percent 3 4" xfId="1762" xr:uid="{00000000-0005-0000-0000-0000E4060000}"/>
    <cellStyle name="Percent 3 5" xfId="1763" xr:uid="{00000000-0005-0000-0000-0000E5060000}"/>
    <cellStyle name="Percent 3 6" xfId="1764" xr:uid="{00000000-0005-0000-0000-0000E6060000}"/>
    <cellStyle name="Percent 4" xfId="1765" xr:uid="{00000000-0005-0000-0000-0000E7060000}"/>
    <cellStyle name="Percent 4 2" xfId="1766" xr:uid="{00000000-0005-0000-0000-0000E8060000}"/>
    <cellStyle name="Percent 4 2 2" xfId="1767" xr:uid="{00000000-0005-0000-0000-0000E9060000}"/>
    <cellStyle name="Percent 4 2 3" xfId="1768" xr:uid="{00000000-0005-0000-0000-0000EA060000}"/>
    <cellStyle name="Percent 4 2 4" xfId="1769" xr:uid="{00000000-0005-0000-0000-0000EB060000}"/>
    <cellStyle name="Percent 4 3" xfId="1770" xr:uid="{00000000-0005-0000-0000-0000EC060000}"/>
    <cellStyle name="Percent 4 3 2" xfId="1771" xr:uid="{00000000-0005-0000-0000-0000ED060000}"/>
    <cellStyle name="Percent 4 3 3" xfId="1772" xr:uid="{00000000-0005-0000-0000-0000EE060000}"/>
    <cellStyle name="Percent 4 3 4" xfId="1773" xr:uid="{00000000-0005-0000-0000-0000EF060000}"/>
    <cellStyle name="Percent 4 4" xfId="1774" xr:uid="{00000000-0005-0000-0000-0000F0060000}"/>
    <cellStyle name="Percent 4 5" xfId="1775" xr:uid="{00000000-0005-0000-0000-0000F1060000}"/>
    <cellStyle name="Percent 4 6" xfId="1776" xr:uid="{00000000-0005-0000-0000-0000F2060000}"/>
    <cellStyle name="Percent 5" xfId="1777" xr:uid="{00000000-0005-0000-0000-0000F3060000}"/>
    <cellStyle name="Percent 5 2" xfId="1778" xr:uid="{00000000-0005-0000-0000-0000F4060000}"/>
    <cellStyle name="Percent 5 3" xfId="1779" xr:uid="{00000000-0005-0000-0000-0000F5060000}"/>
    <cellStyle name="Percent 5 4" xfId="1780" xr:uid="{00000000-0005-0000-0000-0000F6060000}"/>
    <cellStyle name="Percent 6" xfId="1781" xr:uid="{00000000-0005-0000-0000-0000F7060000}"/>
    <cellStyle name="Percent 6 2" xfId="1782" xr:uid="{00000000-0005-0000-0000-0000F8060000}"/>
    <cellStyle name="Percent 6 2 2" xfId="1783" xr:uid="{00000000-0005-0000-0000-0000F9060000}"/>
    <cellStyle name="Percent 6 2 3" xfId="1784" xr:uid="{00000000-0005-0000-0000-0000FA060000}"/>
    <cellStyle name="Percent 6 2 4" xfId="1785" xr:uid="{00000000-0005-0000-0000-0000FB060000}"/>
    <cellStyle name="Percent 6 3" xfId="1786" xr:uid="{00000000-0005-0000-0000-0000FC060000}"/>
    <cellStyle name="Percent 6 3 2" xfId="1787" xr:uid="{00000000-0005-0000-0000-0000FD060000}"/>
    <cellStyle name="Percent 6 3 2 2" xfId="1788" xr:uid="{00000000-0005-0000-0000-0000FE060000}"/>
    <cellStyle name="Percent 6 3 2 3" xfId="1789" xr:uid="{00000000-0005-0000-0000-0000FF060000}"/>
    <cellStyle name="Percent 6 3 2 4" xfId="1790" xr:uid="{00000000-0005-0000-0000-000000070000}"/>
    <cellStyle name="Percent 6 3 3" xfId="1791" xr:uid="{00000000-0005-0000-0000-000001070000}"/>
    <cellStyle name="Percent 6 3 4" xfId="1792" xr:uid="{00000000-0005-0000-0000-000002070000}"/>
    <cellStyle name="Percent 6 3 5" xfId="1793" xr:uid="{00000000-0005-0000-0000-000003070000}"/>
    <cellStyle name="Percent 6 4" xfId="1794" xr:uid="{00000000-0005-0000-0000-000004070000}"/>
    <cellStyle name="Percent 6 5" xfId="1795" xr:uid="{00000000-0005-0000-0000-000005070000}"/>
    <cellStyle name="Percent 6 6" xfId="1796" xr:uid="{00000000-0005-0000-0000-000006070000}"/>
    <cellStyle name="Percent 7" xfId="1797" xr:uid="{00000000-0005-0000-0000-000007070000}"/>
    <cellStyle name="Percent 7 2" xfId="1798" xr:uid="{00000000-0005-0000-0000-000008070000}"/>
    <cellStyle name="Percent 7 2 2" xfId="1799" xr:uid="{00000000-0005-0000-0000-000009070000}"/>
    <cellStyle name="Percent 7 2 3" xfId="1800" xr:uid="{00000000-0005-0000-0000-00000A070000}"/>
    <cellStyle name="Percent 7 2 4" xfId="1801" xr:uid="{00000000-0005-0000-0000-00000B070000}"/>
    <cellStyle name="Percent 7 3" xfId="1802" xr:uid="{00000000-0005-0000-0000-00000C070000}"/>
    <cellStyle name="Percent 7 3 2" xfId="1803" xr:uid="{00000000-0005-0000-0000-00000D070000}"/>
    <cellStyle name="Percent 7 3 2 2" xfId="1804" xr:uid="{00000000-0005-0000-0000-00000E070000}"/>
    <cellStyle name="Percent 7 3 2 3" xfId="1805" xr:uid="{00000000-0005-0000-0000-00000F070000}"/>
    <cellStyle name="Percent 7 3 2 4" xfId="1806" xr:uid="{00000000-0005-0000-0000-000010070000}"/>
    <cellStyle name="Percent 7 3 3" xfId="1807" xr:uid="{00000000-0005-0000-0000-000011070000}"/>
    <cellStyle name="Percent 7 3 4" xfId="1808" xr:uid="{00000000-0005-0000-0000-000012070000}"/>
    <cellStyle name="Percent 7 3 5" xfId="1809" xr:uid="{00000000-0005-0000-0000-000013070000}"/>
    <cellStyle name="Percent 7 4" xfId="1810" xr:uid="{00000000-0005-0000-0000-000014070000}"/>
    <cellStyle name="Percent 7 5" xfId="1811" xr:uid="{00000000-0005-0000-0000-000015070000}"/>
    <cellStyle name="Percent 7 6" xfId="1812" xr:uid="{00000000-0005-0000-0000-000016070000}"/>
    <cellStyle name="Percent 8" xfId="1813" xr:uid="{00000000-0005-0000-0000-000017070000}"/>
    <cellStyle name="Percent 8 2" xfId="1814" xr:uid="{00000000-0005-0000-0000-000018070000}"/>
    <cellStyle name="Percent 8 2 2" xfId="1815" xr:uid="{00000000-0005-0000-0000-000019070000}"/>
    <cellStyle name="Percent 8 2 3" xfId="1816" xr:uid="{00000000-0005-0000-0000-00001A070000}"/>
    <cellStyle name="Percent 8 2 4" xfId="1817" xr:uid="{00000000-0005-0000-0000-00001B070000}"/>
    <cellStyle name="Percent 8 3" xfId="1818" xr:uid="{00000000-0005-0000-0000-00001C070000}"/>
    <cellStyle name="Percent 8 4" xfId="1819" xr:uid="{00000000-0005-0000-0000-00001D070000}"/>
    <cellStyle name="Percent 8 5" xfId="1820" xr:uid="{00000000-0005-0000-0000-00001E070000}"/>
    <cellStyle name="Percent 9" xfId="1821" xr:uid="{00000000-0005-0000-0000-00001F070000}"/>
    <cellStyle name="Percent 9 2" xfId="1822" xr:uid="{00000000-0005-0000-0000-000020070000}"/>
    <cellStyle name="Percent 9 2 2" xfId="1823" xr:uid="{00000000-0005-0000-0000-000021070000}"/>
    <cellStyle name="Percent 9 2 3" xfId="1824" xr:uid="{00000000-0005-0000-0000-000022070000}"/>
    <cellStyle name="Percent 9 2 4" xfId="1825" xr:uid="{00000000-0005-0000-0000-000023070000}"/>
    <cellStyle name="Percent 9 3" xfId="1826" xr:uid="{00000000-0005-0000-0000-000024070000}"/>
    <cellStyle name="Percent 9 3 2" xfId="1827" xr:uid="{00000000-0005-0000-0000-000025070000}"/>
    <cellStyle name="Percent 9 3 3" xfId="1828" xr:uid="{00000000-0005-0000-0000-000026070000}"/>
    <cellStyle name="Percent 9 3 4" xfId="1829" xr:uid="{00000000-0005-0000-0000-000027070000}"/>
    <cellStyle name="Percent 9 4" xfId="1830" xr:uid="{00000000-0005-0000-0000-000028070000}"/>
    <cellStyle name="Percent 9 5" xfId="1831" xr:uid="{00000000-0005-0000-0000-000029070000}"/>
    <cellStyle name="Percent 9 6" xfId="1832" xr:uid="{00000000-0005-0000-0000-00002A070000}"/>
    <cellStyle name="Title" xfId="1" builtinId="15" customBuiltin="1"/>
    <cellStyle name="Title 2" xfId="1833" xr:uid="{00000000-0005-0000-0000-00002C070000}"/>
    <cellStyle name="Title 3" xfId="1834" xr:uid="{00000000-0005-0000-0000-00002D070000}"/>
    <cellStyle name="Total 2" xfId="1835" xr:uid="{00000000-0005-0000-0000-00002E070000}"/>
    <cellStyle name="Total 2 2" xfId="1836" xr:uid="{00000000-0005-0000-0000-00002F070000}"/>
    <cellStyle name="Total 2 2 2" xfId="1837" xr:uid="{00000000-0005-0000-0000-000030070000}"/>
    <cellStyle name="Total 2 2 3" xfId="1838" xr:uid="{00000000-0005-0000-0000-000031070000}"/>
    <cellStyle name="Total 2 2 3 2" xfId="1839" xr:uid="{00000000-0005-0000-0000-000032070000}"/>
    <cellStyle name="Total 2 2 3 2 2" xfId="1840" xr:uid="{00000000-0005-0000-0000-000033070000}"/>
    <cellStyle name="Total 2 2 3 2 3" xfId="1841" xr:uid="{00000000-0005-0000-0000-000034070000}"/>
    <cellStyle name="Total 2 2 3 3" xfId="1842" xr:uid="{00000000-0005-0000-0000-000035070000}"/>
    <cellStyle name="Total 2 2 3 3 2" xfId="1843" xr:uid="{00000000-0005-0000-0000-000036070000}"/>
    <cellStyle name="Total 2 2 3 4" xfId="1844" xr:uid="{00000000-0005-0000-0000-000037070000}"/>
    <cellStyle name="Total 2 2 3 4 2" xfId="1845" xr:uid="{00000000-0005-0000-0000-000038070000}"/>
    <cellStyle name="Total 2 2 3 5" xfId="1846" xr:uid="{00000000-0005-0000-0000-000039070000}"/>
    <cellStyle name="Total 2 2 4" xfId="1847" xr:uid="{00000000-0005-0000-0000-00003A070000}"/>
    <cellStyle name="Total 2 2 4 2" xfId="1848" xr:uid="{00000000-0005-0000-0000-00003B070000}"/>
    <cellStyle name="Total 2 2 4 3" xfId="1849" xr:uid="{00000000-0005-0000-0000-00003C070000}"/>
    <cellStyle name="Total 2 2 4 4" xfId="1850" xr:uid="{00000000-0005-0000-0000-00003D070000}"/>
    <cellStyle name="Total 2 2 5" xfId="1851" xr:uid="{00000000-0005-0000-0000-00003E070000}"/>
    <cellStyle name="Total 2 2 5 2" xfId="1852" xr:uid="{00000000-0005-0000-0000-00003F070000}"/>
    <cellStyle name="Total 2 2 5 3" xfId="1853" xr:uid="{00000000-0005-0000-0000-000040070000}"/>
    <cellStyle name="Total 2 2 5 4" xfId="1854" xr:uid="{00000000-0005-0000-0000-000041070000}"/>
    <cellStyle name="Total 2 2 6" xfId="1855" xr:uid="{00000000-0005-0000-0000-000042070000}"/>
    <cellStyle name="Total 2 3" xfId="1856" xr:uid="{00000000-0005-0000-0000-000043070000}"/>
    <cellStyle name="Total 2 3 2" xfId="1857" xr:uid="{00000000-0005-0000-0000-000044070000}"/>
    <cellStyle name="Total 2 3 2 2" xfId="1858" xr:uid="{00000000-0005-0000-0000-000045070000}"/>
    <cellStyle name="Total 2 3 2 2 2" xfId="1859" xr:uid="{00000000-0005-0000-0000-000046070000}"/>
    <cellStyle name="Total 2 3 2 3" xfId="1860" xr:uid="{00000000-0005-0000-0000-000047070000}"/>
    <cellStyle name="Total 2 3 3" xfId="1861" xr:uid="{00000000-0005-0000-0000-000048070000}"/>
    <cellStyle name="Total 2 4" xfId="1862" xr:uid="{00000000-0005-0000-0000-000049070000}"/>
    <cellStyle name="Total 2 4 2" xfId="1863" xr:uid="{00000000-0005-0000-0000-00004A070000}"/>
    <cellStyle name="Total 2 4 2 2" xfId="1864" xr:uid="{00000000-0005-0000-0000-00004B070000}"/>
    <cellStyle name="Total 2 4 2 3" xfId="1865" xr:uid="{00000000-0005-0000-0000-00004C070000}"/>
    <cellStyle name="Total 2 4 3" xfId="1866" xr:uid="{00000000-0005-0000-0000-00004D070000}"/>
    <cellStyle name="Total 2 4 3 2" xfId="1867" xr:uid="{00000000-0005-0000-0000-00004E070000}"/>
    <cellStyle name="Total 2 4 4" xfId="1868" xr:uid="{00000000-0005-0000-0000-00004F070000}"/>
    <cellStyle name="Total 2 4 4 2" xfId="1869" xr:uid="{00000000-0005-0000-0000-000050070000}"/>
    <cellStyle name="Total 2 4 5" xfId="1870" xr:uid="{00000000-0005-0000-0000-000051070000}"/>
    <cellStyle name="Total 2 5" xfId="1871" xr:uid="{00000000-0005-0000-0000-000052070000}"/>
    <cellStyle name="Total 2 5 2" xfId="1872" xr:uid="{00000000-0005-0000-0000-000053070000}"/>
    <cellStyle name="Total 2 5 3" xfId="1873" xr:uid="{00000000-0005-0000-0000-000054070000}"/>
    <cellStyle name="Total 2 5 4" xfId="1874" xr:uid="{00000000-0005-0000-0000-000055070000}"/>
    <cellStyle name="Total 2 6" xfId="1875" xr:uid="{00000000-0005-0000-0000-000056070000}"/>
    <cellStyle name="Total 2 6 2" xfId="1876" xr:uid="{00000000-0005-0000-0000-000057070000}"/>
    <cellStyle name="Total 2 7" xfId="1877" xr:uid="{00000000-0005-0000-0000-000058070000}"/>
    <cellStyle name="Total 3" xfId="1878" xr:uid="{00000000-0005-0000-0000-000059070000}"/>
    <cellStyle name="Total 3 2" xfId="1879" xr:uid="{00000000-0005-0000-0000-00005A070000}"/>
    <cellStyle name="Total 3 2 2" xfId="1880" xr:uid="{00000000-0005-0000-0000-00005B070000}"/>
    <cellStyle name="Total 3 2 2 2" xfId="1881" xr:uid="{00000000-0005-0000-0000-00005C070000}"/>
    <cellStyle name="Total 3 2 2 2 2" xfId="1882" xr:uid="{00000000-0005-0000-0000-00005D070000}"/>
    <cellStyle name="Total 3 2 2 3" xfId="1883" xr:uid="{00000000-0005-0000-0000-00005E070000}"/>
    <cellStyle name="Total 3 2 2 3 2" xfId="1884" xr:uid="{00000000-0005-0000-0000-00005F070000}"/>
    <cellStyle name="Total 3 2 2 4" xfId="1885" xr:uid="{00000000-0005-0000-0000-000060070000}"/>
    <cellStyle name="Total 3 2 3" xfId="1886" xr:uid="{00000000-0005-0000-0000-000061070000}"/>
    <cellStyle name="Total 3 2 3 2" xfId="1887" xr:uid="{00000000-0005-0000-0000-000062070000}"/>
    <cellStyle name="Total 3 2 3 3" xfId="1888" xr:uid="{00000000-0005-0000-0000-000063070000}"/>
    <cellStyle name="Total 3 2 4" xfId="1889" xr:uid="{00000000-0005-0000-0000-000064070000}"/>
    <cellStyle name="Total 3 2 4 2" xfId="1890" xr:uid="{00000000-0005-0000-0000-000065070000}"/>
    <cellStyle name="Total 3 2 4 3" xfId="1891" xr:uid="{00000000-0005-0000-0000-000066070000}"/>
    <cellStyle name="Total 3 2 5" xfId="1892" xr:uid="{00000000-0005-0000-0000-000067070000}"/>
    <cellStyle name="Total 3 3" xfId="1893" xr:uid="{00000000-0005-0000-0000-000068070000}"/>
    <cellStyle name="Total 3 3 2" xfId="1894" xr:uid="{00000000-0005-0000-0000-000069070000}"/>
    <cellStyle name="Total 3 3 3" xfId="1895" xr:uid="{00000000-0005-0000-0000-00006A070000}"/>
    <cellStyle name="Total 4" xfId="1896" xr:uid="{00000000-0005-0000-0000-00006B070000}"/>
    <cellStyle name="Total 4 2" xfId="1897" xr:uid="{00000000-0005-0000-0000-00006C070000}"/>
    <cellStyle name="Total 4 2 2" xfId="1898" xr:uid="{00000000-0005-0000-0000-00006D070000}"/>
    <cellStyle name="Total 4 2 2 2" xfId="1899" xr:uid="{00000000-0005-0000-0000-00006E070000}"/>
    <cellStyle name="Total 4 2 2 3" xfId="1900" xr:uid="{00000000-0005-0000-0000-00006F070000}"/>
    <cellStyle name="Total 4 2 3" xfId="1901" xr:uid="{00000000-0005-0000-0000-000070070000}"/>
    <cellStyle name="Total 4 2 3 2" xfId="1902" xr:uid="{00000000-0005-0000-0000-000071070000}"/>
    <cellStyle name="Total 4 2 4" xfId="1903" xr:uid="{00000000-0005-0000-0000-000072070000}"/>
    <cellStyle name="Total 4 2 4 2" xfId="1904" xr:uid="{00000000-0005-0000-0000-000073070000}"/>
    <cellStyle name="Total 4 2 5" xfId="1905" xr:uid="{00000000-0005-0000-0000-000074070000}"/>
    <cellStyle name="Total 4 3" xfId="1906" xr:uid="{00000000-0005-0000-0000-000075070000}"/>
    <cellStyle name="Total 4 3 2" xfId="1907" xr:uid="{00000000-0005-0000-0000-000076070000}"/>
    <cellStyle name="Total 4 3 3" xfId="1908" xr:uid="{00000000-0005-0000-0000-000077070000}"/>
    <cellStyle name="Total 4 4" xfId="1909" xr:uid="{00000000-0005-0000-0000-000078070000}"/>
    <cellStyle name="Total 4 4 2" xfId="1910" xr:uid="{00000000-0005-0000-0000-000079070000}"/>
    <cellStyle name="Total 4 4 3" xfId="1911" xr:uid="{00000000-0005-0000-0000-00007A070000}"/>
    <cellStyle name="Total 4 5" xfId="1912" xr:uid="{00000000-0005-0000-0000-00007B070000}"/>
    <cellStyle name="Total 4 5 2" xfId="1913" xr:uid="{00000000-0005-0000-0000-00007C070000}"/>
    <cellStyle name="Total 4 6" xfId="1914" xr:uid="{00000000-0005-0000-0000-00007D070000}"/>
    <cellStyle name="Warning Text 2" xfId="1915" xr:uid="{00000000-0005-0000-0000-00007E070000}"/>
    <cellStyle name="Warning Text 2 2" xfId="1916" xr:uid="{00000000-0005-0000-0000-00007F070000}"/>
    <cellStyle name="Warning Text 2 2 2" xfId="1917" xr:uid="{00000000-0005-0000-0000-000080070000}"/>
    <cellStyle name="Warning Text 2 2 3" xfId="1918" xr:uid="{00000000-0005-0000-0000-000081070000}"/>
    <cellStyle name="Warning Text 2 2 4" xfId="1919" xr:uid="{00000000-0005-0000-0000-000082070000}"/>
    <cellStyle name="Warning Text 2 3" xfId="1920" xr:uid="{00000000-0005-0000-0000-000083070000}"/>
    <cellStyle name="Warning Text 2 3 2" xfId="1921" xr:uid="{00000000-0005-0000-0000-000084070000}"/>
    <cellStyle name="Warning Text 2 3 3" xfId="1922" xr:uid="{00000000-0005-0000-0000-000085070000}"/>
    <cellStyle name="Warning Text 2 4" xfId="1923" xr:uid="{00000000-0005-0000-0000-000086070000}"/>
    <cellStyle name="Warning Text 2 5" xfId="1924" xr:uid="{00000000-0005-0000-0000-000087070000}"/>
    <cellStyle name="Warning Text 3" xfId="1925" xr:uid="{00000000-0005-0000-0000-000088070000}"/>
    <cellStyle name="Warning Text 4" xfId="1926" xr:uid="{00000000-0005-0000-0000-000089070000}"/>
    <cellStyle name="Warning Text 4 2" xfId="1927" xr:uid="{00000000-0005-0000-0000-00008A070000}"/>
    <cellStyle name="Warning Text 4 3" xfId="1928" xr:uid="{00000000-0005-0000-0000-00008B070000}"/>
  </cellStyles>
  <dxfs count="7">
    <dxf>
      <font>
        <b/>
        <i val="0"/>
        <color theme="9" tint="-0.499984740745262"/>
      </font>
    </dxf>
    <dxf>
      <font>
        <b/>
        <i val="0"/>
        <color theme="9" tint="-0.499984740745262"/>
      </font>
    </dxf>
    <dxf>
      <font>
        <b/>
        <i val="0"/>
        <color theme="9" tint="-0.499984740745262"/>
      </font>
    </dxf>
    <dxf>
      <font>
        <b/>
        <i val="0"/>
        <color theme="9" tint="-0.499984740745262"/>
      </font>
    </dxf>
    <dxf>
      <font>
        <b/>
        <i val="0"/>
        <color theme="9" tint="-0.499984740745262"/>
      </font>
    </dxf>
    <dxf>
      <font>
        <b/>
        <i val="0"/>
        <color theme="9" tint="-0.499984740745262"/>
      </font>
    </dxf>
    <dxf>
      <font>
        <b/>
        <i val="0"/>
        <color theme="9" tint="-0.499984740745262"/>
      </font>
    </dxf>
  </dxfs>
  <tableStyles count="0" defaultTableStyle="TableStyleMedium2" defaultPivotStyle="PivotStyleLight16"/>
  <colors>
    <mruColors>
      <color rgb="FF0091C9"/>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35038899707429E-2"/>
          <c:y val="4.2015748031496054E-2"/>
          <c:w val="0.75992210651087955"/>
          <c:h val="0.62090988626421706"/>
        </c:manualLayout>
      </c:layout>
      <c:lineChart>
        <c:grouping val="standard"/>
        <c:varyColors val="0"/>
        <c:ser>
          <c:idx val="0"/>
          <c:order val="0"/>
          <c:tx>
            <c:strRef>
              <c:f>Calculations!$I$16</c:f>
              <c:strCache>
                <c:ptCount val="1"/>
                <c:pt idx="0">
                  <c:v>Antibacterial Drugs</c:v>
                </c:pt>
              </c:strCache>
            </c:strRef>
          </c:tx>
          <c:marker>
            <c:symbol val="none"/>
          </c:marker>
          <c:dLbls>
            <c:numFmt formatCode="#,##0.0" sourceLinked="0"/>
            <c:spPr>
              <a:noFill/>
              <a:ln>
                <a:noFill/>
              </a:ln>
              <a:effectLst/>
            </c:spPr>
            <c:txPr>
              <a:bodyPr/>
              <a:lstStyle/>
              <a:p>
                <a:pPr>
                  <a:defRPr sz="800" b="1">
                    <a:latin typeface="Arial" pitchFamily="34" charset="0"/>
                    <a:cs typeface="Arial"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Calculations!$B$17:$B$37</c:f>
              <c:numCache>
                <c:formatCode>mmm\-yy</c:formatCode>
                <c:ptCount val="21"/>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numCache>
            </c:numRef>
          </c:cat>
          <c:val>
            <c:numRef>
              <c:f>Calculations!$I$17:$I$37</c:f>
              <c:numCache>
                <c:formatCode>#,##0.0</c:formatCode>
                <c:ptCount val="21"/>
                <c:pt idx="0">
                  <c:v>58.27667726409711</c:v>
                </c:pt>
                <c:pt idx="1">
                  <c:v>64.566938221024898</c:v>
                </c:pt>
                <c:pt idx="2">
                  <c:v>51.912286520383276</c:v>
                </c:pt>
                <c:pt idx="3">
                  <c:v>37.79710655856374</c:v>
                </c:pt>
                <c:pt idx="4">
                  <c:v>31.643705264228217</c:v>
                </c:pt>
                <c:pt idx="5">
                  <c:v>28.643294719773465</c:v>
                </c:pt>
                <c:pt idx="6">
                  <c:v>28.113385576537741</c:v>
                </c:pt>
                <c:pt idx="7">
                  <c:v>26.199481319964178</c:v>
                </c:pt>
                <c:pt idx="8">
                  <c:v>29.002164150007808</c:v>
                </c:pt>
                <c:pt idx="9">
                  <c:v>22.91840069552941</c:v>
                </c:pt>
                <c:pt idx="10">
                  <c:v>20.112506275958967</c:v>
                </c:pt>
                <c:pt idx="11">
                  <c:v>20.85889762818838</c:v>
                </c:pt>
                <c:pt idx="12">
                  <c:v>20.320149809065324</c:v>
                </c:pt>
                <c:pt idx="13">
                  <c:v>19.772849685133139</c:v>
                </c:pt>
                <c:pt idx="14">
                  <c:v>18.83502547076759</c:v>
                </c:pt>
                <c:pt idx="15">
                  <c:v>17.274313260574989</c:v>
                </c:pt>
                <c:pt idx="16">
                  <c:v>17.549934599183025</c:v>
                </c:pt>
                <c:pt idx="17">
                  <c:v>17.214850805352597</c:v>
                </c:pt>
                <c:pt idx="18">
                  <c:v>15.94520146105741</c:v>
                </c:pt>
                <c:pt idx="19">
                  <c:v>15.737297409938456</c:v>
                </c:pt>
                <c:pt idx="20">
                  <c:v>17.827397943197024</c:v>
                </c:pt>
              </c:numCache>
            </c:numRef>
          </c:val>
          <c:smooth val="0"/>
          <c:extLst>
            <c:ext xmlns:c16="http://schemas.microsoft.com/office/drawing/2014/chart" uri="{C3380CC4-5D6E-409C-BE32-E72D297353CC}">
              <c16:uniqueId val="{00000000-A867-4DF1-809C-8641DD729A19}"/>
            </c:ext>
          </c:extLst>
        </c:ser>
        <c:ser>
          <c:idx val="1"/>
          <c:order val="1"/>
          <c:tx>
            <c:strRef>
              <c:f>Calculations!$J$16</c:f>
              <c:strCache>
                <c:ptCount val="1"/>
                <c:pt idx="0">
                  <c:v>Fluoride</c:v>
                </c:pt>
              </c:strCache>
            </c:strRef>
          </c:tx>
          <c:marker>
            <c:symbol val="none"/>
          </c:marker>
          <c:dLbls>
            <c:spPr>
              <a:noFill/>
              <a:ln>
                <a:noFill/>
              </a:ln>
              <a:effectLst/>
            </c:spPr>
            <c:txPr>
              <a:bodyPr/>
              <a:lstStyle/>
              <a:p>
                <a:pPr>
                  <a:defRPr sz="800" b="1">
                    <a:latin typeface="Arial" pitchFamily="34" charset="0"/>
                    <a:cs typeface="Arial"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Calculations!$B$17:$B$37</c:f>
              <c:numCache>
                <c:formatCode>mmm\-yy</c:formatCode>
                <c:ptCount val="21"/>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numCache>
            </c:numRef>
          </c:cat>
          <c:val>
            <c:numRef>
              <c:f>Calculations!$J$17:$J$37</c:f>
              <c:numCache>
                <c:formatCode>#,##0.0</c:formatCode>
                <c:ptCount val="2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numCache>
            </c:numRef>
          </c:val>
          <c:smooth val="0"/>
          <c:extLst>
            <c:ext xmlns:c16="http://schemas.microsoft.com/office/drawing/2014/chart" uri="{C3380CC4-5D6E-409C-BE32-E72D297353CC}">
              <c16:uniqueId val="{00000001-A867-4DF1-809C-8641DD729A19}"/>
            </c:ext>
          </c:extLst>
        </c:ser>
        <c:ser>
          <c:idx val="2"/>
          <c:order val="2"/>
          <c:tx>
            <c:strRef>
              <c:f>Calculations!$K$16</c:f>
              <c:strCache>
                <c:ptCount val="1"/>
                <c:pt idx="0">
                  <c:v>Drugs acting on the oropharynx</c:v>
                </c:pt>
              </c:strCache>
            </c:strRef>
          </c:tx>
          <c:marker>
            <c:symbol val="none"/>
          </c:marker>
          <c:dLbls>
            <c:spPr>
              <a:noFill/>
              <a:ln>
                <a:noFill/>
              </a:ln>
              <a:effectLst/>
            </c:spPr>
            <c:txPr>
              <a:bodyPr/>
              <a:lstStyle/>
              <a:p>
                <a:pPr>
                  <a:defRPr sz="800" b="1">
                    <a:latin typeface="Arial" pitchFamily="34" charset="0"/>
                    <a:cs typeface="Arial"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Calculations!$B$17:$B$37</c:f>
              <c:numCache>
                <c:formatCode>mmm\-yy</c:formatCode>
                <c:ptCount val="21"/>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numCache>
            </c:numRef>
          </c:cat>
          <c:val>
            <c:numRef>
              <c:f>Calculations!$K$17:$K$37</c:f>
              <c:numCache>
                <c:formatCode>#,##0.0</c:formatCode>
                <c:ptCount val="2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numCache>
            </c:numRef>
          </c:val>
          <c:smooth val="0"/>
          <c:extLst>
            <c:ext xmlns:c16="http://schemas.microsoft.com/office/drawing/2014/chart" uri="{C3380CC4-5D6E-409C-BE32-E72D297353CC}">
              <c16:uniqueId val="{00000002-A867-4DF1-809C-8641DD729A19}"/>
            </c:ext>
          </c:extLst>
        </c:ser>
        <c:ser>
          <c:idx val="3"/>
          <c:order val="3"/>
          <c:tx>
            <c:strRef>
              <c:f>Calculations!$L$16</c:f>
              <c:strCache>
                <c:ptCount val="1"/>
                <c:pt idx="0">
                  <c:v>Non-Steroidal Anti-Inflammatory Drugs (NSAIDs)</c:v>
                </c:pt>
              </c:strCache>
            </c:strRef>
          </c:tx>
          <c:marker>
            <c:symbol val="none"/>
          </c:marker>
          <c:dLbls>
            <c:numFmt formatCode="#,##0.0" sourceLinked="0"/>
            <c:spPr>
              <a:noFill/>
              <a:ln>
                <a:noFill/>
              </a:ln>
              <a:effectLst/>
            </c:spPr>
            <c:txPr>
              <a:bodyPr/>
              <a:lstStyle/>
              <a:p>
                <a:pPr>
                  <a:defRPr sz="800" b="1">
                    <a:latin typeface="Arial" pitchFamily="34" charset="0"/>
                    <a:cs typeface="Arial"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Calculations!$B$17:$B$37</c:f>
              <c:numCache>
                <c:formatCode>mmm\-yy</c:formatCode>
                <c:ptCount val="21"/>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numCache>
            </c:numRef>
          </c:cat>
          <c:val>
            <c:numRef>
              <c:f>Calculations!$L$17:$L$37</c:f>
              <c:numCache>
                <c:formatCode>#,##0.0</c:formatCode>
                <c:ptCount val="2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numCache>
            </c:numRef>
          </c:val>
          <c:smooth val="0"/>
          <c:extLst>
            <c:ext xmlns:c16="http://schemas.microsoft.com/office/drawing/2014/chart" uri="{C3380CC4-5D6E-409C-BE32-E72D297353CC}">
              <c16:uniqueId val="{00000003-A867-4DF1-809C-8641DD729A19}"/>
            </c:ext>
          </c:extLst>
        </c:ser>
        <c:ser>
          <c:idx val="4"/>
          <c:order val="4"/>
          <c:tx>
            <c:strRef>
              <c:f>Calculations!$M$16</c:f>
              <c:strCache>
                <c:ptCount val="1"/>
                <c:pt idx="0">
                  <c:v>Analgesics</c:v>
                </c:pt>
              </c:strCache>
            </c:strRef>
          </c:tx>
          <c:marker>
            <c:symbol val="none"/>
          </c:marker>
          <c:dLbls>
            <c:spPr>
              <a:noFill/>
              <a:ln>
                <a:noFill/>
              </a:ln>
              <a:effectLst/>
            </c:spPr>
            <c:txPr>
              <a:bodyPr/>
              <a:lstStyle/>
              <a:p>
                <a:pPr>
                  <a:defRPr sz="800" b="1">
                    <a:latin typeface="Arial" pitchFamily="34" charset="0"/>
                    <a:cs typeface="Arial"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Calculations!$B$17:$B$37</c:f>
              <c:numCache>
                <c:formatCode>mmm\-yy</c:formatCode>
                <c:ptCount val="21"/>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numCache>
            </c:numRef>
          </c:cat>
          <c:val>
            <c:numRef>
              <c:f>Calculations!$M$17:$M$37</c:f>
              <c:numCache>
                <c:formatCode>#,##0.0</c:formatCode>
                <c:ptCount val="2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numCache>
            </c:numRef>
          </c:val>
          <c:smooth val="0"/>
          <c:extLst>
            <c:ext xmlns:c16="http://schemas.microsoft.com/office/drawing/2014/chart" uri="{C3380CC4-5D6E-409C-BE32-E72D297353CC}">
              <c16:uniqueId val="{00000004-A867-4DF1-809C-8641DD729A19}"/>
            </c:ext>
          </c:extLst>
        </c:ser>
        <c:ser>
          <c:idx val="5"/>
          <c:order val="5"/>
          <c:tx>
            <c:strRef>
              <c:f>Calculations!$N$16</c:f>
              <c:strCache>
                <c:ptCount val="1"/>
                <c:pt idx="0">
                  <c:v>Other</c:v>
                </c:pt>
              </c:strCache>
            </c:strRef>
          </c:tx>
          <c:marker>
            <c:symbol val="none"/>
          </c:marker>
          <c:dLbls>
            <c:spPr>
              <a:noFill/>
              <a:ln>
                <a:noFill/>
              </a:ln>
              <a:effectLst/>
            </c:spPr>
            <c:txPr>
              <a:bodyPr/>
              <a:lstStyle/>
              <a:p>
                <a:pPr>
                  <a:defRPr sz="800" b="1">
                    <a:latin typeface="Arial" pitchFamily="34" charset="0"/>
                    <a:cs typeface="Arial"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Calculations!$B$17:$B$37</c:f>
              <c:numCache>
                <c:formatCode>mmm\-yy</c:formatCode>
                <c:ptCount val="21"/>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numCache>
            </c:numRef>
          </c:cat>
          <c:val>
            <c:numRef>
              <c:f>Calculations!$N$17:$N$37</c:f>
              <c:numCache>
                <c:formatCode>#,##0.0</c:formatCode>
                <c:ptCount val="2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numCache>
            </c:numRef>
          </c:val>
          <c:smooth val="0"/>
          <c:extLst>
            <c:ext xmlns:c16="http://schemas.microsoft.com/office/drawing/2014/chart" uri="{C3380CC4-5D6E-409C-BE32-E72D297353CC}">
              <c16:uniqueId val="{00000005-A867-4DF1-809C-8641DD729A19}"/>
            </c:ext>
          </c:extLst>
        </c:ser>
        <c:dLbls>
          <c:showLegendKey val="0"/>
          <c:showVal val="0"/>
          <c:showCatName val="0"/>
          <c:showSerName val="0"/>
          <c:showPercent val="0"/>
          <c:showBubbleSize val="0"/>
        </c:dLbls>
        <c:smooth val="0"/>
        <c:axId val="162229760"/>
        <c:axId val="97885504"/>
      </c:lineChart>
      <c:dateAx>
        <c:axId val="162229760"/>
        <c:scaling>
          <c:orientation val="minMax"/>
        </c:scaling>
        <c:delete val="0"/>
        <c:axPos val="b"/>
        <c:numFmt formatCode="mmm\-yy" sourceLinked="1"/>
        <c:majorTickMark val="out"/>
        <c:minorTickMark val="none"/>
        <c:tickLblPos val="nextTo"/>
        <c:txPr>
          <a:bodyPr rot="-5400000" vert="horz"/>
          <a:lstStyle/>
          <a:p>
            <a:pPr>
              <a:defRPr sz="800">
                <a:latin typeface="Arial" pitchFamily="34" charset="0"/>
                <a:cs typeface="Arial" pitchFamily="34" charset="0"/>
              </a:defRPr>
            </a:pPr>
            <a:endParaRPr lang="en-US"/>
          </a:p>
        </c:txPr>
        <c:crossAx val="97885504"/>
        <c:crosses val="autoZero"/>
        <c:auto val="1"/>
        <c:lblOffset val="100"/>
        <c:baseTimeUnit val="months"/>
      </c:dateAx>
      <c:valAx>
        <c:axId val="97885504"/>
        <c:scaling>
          <c:orientation val="minMax"/>
          <c:max val="100"/>
          <c:min val="0"/>
        </c:scaling>
        <c:delete val="0"/>
        <c:axPos val="l"/>
        <c:majorGridlines>
          <c:spPr>
            <a:ln>
              <a:solidFill>
                <a:schemeClr val="bg1">
                  <a:lumMod val="85000"/>
                </a:schemeClr>
              </a:solidFill>
            </a:ln>
          </c:spPr>
        </c:majorGridlines>
        <c:title>
          <c:tx>
            <c:rich>
              <a:bodyPr rot="-5400000" vert="horz"/>
              <a:lstStyle/>
              <a:p>
                <a:pPr>
                  <a:defRPr>
                    <a:latin typeface="Arial" pitchFamily="34" charset="0"/>
                    <a:cs typeface="Arial" pitchFamily="34" charset="0"/>
                  </a:defRPr>
                </a:pPr>
                <a:r>
                  <a:rPr lang="en-GB">
                    <a:latin typeface="Arial" pitchFamily="34" charset="0"/>
                    <a:cs typeface="Arial" pitchFamily="34" charset="0"/>
                  </a:rPr>
                  <a:t>% of total NIC</a:t>
                </a:r>
              </a:p>
            </c:rich>
          </c:tx>
          <c:layout>
            <c:manualLayout>
              <c:xMode val="edge"/>
              <c:yMode val="edge"/>
              <c:x val="8.7489063867016625E-4"/>
              <c:y val="0.12450043744531933"/>
            </c:manualLayout>
          </c:layout>
          <c:overlay val="0"/>
        </c:title>
        <c:numFmt formatCode="0" sourceLinked="0"/>
        <c:majorTickMark val="out"/>
        <c:minorTickMark val="none"/>
        <c:tickLblPos val="nextTo"/>
        <c:txPr>
          <a:bodyPr/>
          <a:lstStyle/>
          <a:p>
            <a:pPr>
              <a:defRPr>
                <a:latin typeface="Arial" pitchFamily="34" charset="0"/>
                <a:cs typeface="Arial" pitchFamily="34" charset="0"/>
              </a:defRPr>
            </a:pPr>
            <a:endParaRPr lang="en-US"/>
          </a:p>
        </c:txPr>
        <c:crossAx val="162229760"/>
        <c:crosses val="autoZero"/>
        <c:crossBetween val="between"/>
      </c:valAx>
    </c:plotArea>
    <c:legend>
      <c:legendPos val="r"/>
      <c:layout>
        <c:manualLayout>
          <c:xMode val="edge"/>
          <c:yMode val="edge"/>
          <c:x val="0.80671947792600596"/>
          <c:y val="4.6901207908933457E-2"/>
          <c:w val="0.19072301633335184"/>
          <c:h val="0.93455677336815302"/>
        </c:manualLayout>
      </c:layout>
      <c:overlay val="0"/>
      <c:txPr>
        <a:bodyPr/>
        <a:lstStyle/>
        <a:p>
          <a:pPr>
            <a:defRPr sz="800">
              <a:latin typeface="Arial" pitchFamily="34" charset="0"/>
              <a:cs typeface="Arial" pitchFamily="34" charset="0"/>
            </a:defRPr>
          </a:pPr>
          <a:endParaRPr lang="en-US"/>
        </a:p>
      </c:txPr>
    </c:legend>
    <c:plotVisOnly val="1"/>
    <c:dispBlanksAs val="gap"/>
    <c:showDLblsOverMax val="0"/>
  </c:chart>
  <c:spPr>
    <a:noFill/>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'Overall Prescribing'!$D$6</c:f>
          <c:strCache>
            <c:ptCount val="1"/>
            <c:pt idx="0">
              <c:v>Apr-20 to Dec-21</c:v>
            </c:pt>
          </c:strCache>
        </c:strRef>
      </c:tx>
      <c:layout>
        <c:manualLayout>
          <c:xMode val="edge"/>
          <c:yMode val="edge"/>
          <c:x val="0.22562250370877554"/>
          <c:y val="2.3702245552639253E-3"/>
        </c:manualLayout>
      </c:layout>
      <c:overlay val="0"/>
      <c:txPr>
        <a:bodyPr/>
        <a:lstStyle/>
        <a:p>
          <a:pPr>
            <a:defRPr sz="1000">
              <a:latin typeface="Arial" pitchFamily="34" charset="0"/>
              <a:cs typeface="Arial" pitchFamily="34" charset="0"/>
            </a:defRPr>
          </a:pPr>
          <a:endParaRPr lang="en-US"/>
        </a:p>
      </c:txPr>
    </c:title>
    <c:autoTitleDeleted val="0"/>
    <c:plotArea>
      <c:layout>
        <c:manualLayout>
          <c:layoutTarget val="inner"/>
          <c:xMode val="edge"/>
          <c:yMode val="edge"/>
          <c:x val="0.21871048727604703"/>
          <c:y val="0.13884149897929426"/>
          <c:w val="0.90312146548691719"/>
          <c:h val="0.84264024413216287"/>
        </c:manualLayout>
      </c:layout>
      <c:pieChart>
        <c:varyColors val="1"/>
        <c:ser>
          <c:idx val="7"/>
          <c:order val="0"/>
          <c:tx>
            <c:strRef>
              <c:f>'Overall Prescribing'!$E$8</c:f>
              <c:strCache>
                <c:ptCount val="1"/>
                <c:pt idx="0">
                  <c:v>Percentage of total items
(%)</c:v>
                </c:pt>
              </c:strCache>
            </c:strRef>
          </c:tx>
          <c:spPr>
            <a:ln>
              <a:solidFill>
                <a:sysClr val="windowText" lastClr="000000"/>
              </a:solidFill>
            </a:ln>
          </c:spPr>
          <c:cat>
            <c:strRef>
              <c:f>'Overall Prescribing'!$C$9:$C$14</c:f>
              <c:strCache>
                <c:ptCount val="6"/>
                <c:pt idx="0">
                  <c:v>Antibacterial Drugs</c:v>
                </c:pt>
                <c:pt idx="1">
                  <c:v>Fluoride</c:v>
                </c:pt>
                <c:pt idx="2">
                  <c:v>Drugs acting on the oropharynx</c:v>
                </c:pt>
                <c:pt idx="3">
                  <c:v>Non-Steroidal Anti-Inflammatory Drugs (NSAIDs)</c:v>
                </c:pt>
                <c:pt idx="4">
                  <c:v>Analgesics</c:v>
                </c:pt>
                <c:pt idx="5">
                  <c:v>Other</c:v>
                </c:pt>
              </c:strCache>
            </c:strRef>
          </c:cat>
          <c:val>
            <c:numRef>
              <c:f>'Overall Prescribing'!$E$9:$E$14</c:f>
              <c:numCache>
                <c:formatCode>0.0</c:formatCode>
                <c:ptCount val="6"/>
                <c:pt idx="0">
                  <c:v>72.023351412768505</c:v>
                </c:pt>
                <c:pt idx="1">
                  <c:v>21.307400420186081</c:v>
                </c:pt>
                <c:pt idx="2">
                  <c:v>3.9795882819534367</c:v>
                </c:pt>
                <c:pt idx="3">
                  <c:v>0.90716513741799942</c:v>
                </c:pt>
                <c:pt idx="4">
                  <c:v>1.0868965184581743</c:v>
                </c:pt>
                <c:pt idx="5">
                  <c:v>0.6955982292157955</c:v>
                </c:pt>
              </c:numCache>
            </c:numRef>
          </c:val>
          <c:extLst>
            <c:ext xmlns:c16="http://schemas.microsoft.com/office/drawing/2014/chart" uri="{C3380CC4-5D6E-409C-BE32-E72D297353CC}">
              <c16:uniqueId val="{00000000-4CE7-4C87-A4A3-4BC8A1843BA1}"/>
            </c:ext>
          </c:extLst>
        </c:ser>
        <c:dLbls>
          <c:showLegendKey val="0"/>
          <c:showVal val="0"/>
          <c:showCatName val="0"/>
          <c:showSerName val="0"/>
          <c:showPercent val="0"/>
          <c:showBubbleSize val="0"/>
          <c:showLeaderLines val="1"/>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'Overall Prescribing'!$D$6</c:f>
          <c:strCache>
            <c:ptCount val="1"/>
            <c:pt idx="0">
              <c:v>Apr-20 to Dec-21</c:v>
            </c:pt>
          </c:strCache>
        </c:strRef>
      </c:tx>
      <c:layout>
        <c:manualLayout>
          <c:xMode val="edge"/>
          <c:yMode val="edge"/>
          <c:x val="0.22636939404313591"/>
          <c:y val="2.3702245552639253E-3"/>
        </c:manualLayout>
      </c:layout>
      <c:overlay val="0"/>
      <c:txPr>
        <a:bodyPr/>
        <a:lstStyle/>
        <a:p>
          <a:pPr>
            <a:defRPr sz="1000">
              <a:latin typeface="Arial" pitchFamily="34" charset="0"/>
              <a:cs typeface="Arial" pitchFamily="34" charset="0"/>
            </a:defRPr>
          </a:pPr>
          <a:endParaRPr lang="en-US"/>
        </a:p>
      </c:txPr>
    </c:title>
    <c:autoTitleDeleted val="0"/>
    <c:plotArea>
      <c:layout>
        <c:manualLayout>
          <c:layoutTarget val="inner"/>
          <c:xMode val="edge"/>
          <c:yMode val="edge"/>
          <c:x val="0.21871048727604703"/>
          <c:y val="0.14810075823855351"/>
          <c:w val="0.90312146548691719"/>
          <c:h val="0.84264024413216287"/>
        </c:manualLayout>
      </c:layout>
      <c:pieChart>
        <c:varyColors val="1"/>
        <c:ser>
          <c:idx val="7"/>
          <c:order val="0"/>
          <c:tx>
            <c:strRef>
              <c:f>'Overall Prescribing'!$G$8</c:f>
              <c:strCache>
                <c:ptCount val="1"/>
                <c:pt idx="0">
                  <c:v>Percentage of total NIC
(%)</c:v>
                </c:pt>
              </c:strCache>
            </c:strRef>
          </c:tx>
          <c:spPr>
            <a:ln>
              <a:solidFill>
                <a:sysClr val="windowText" lastClr="000000"/>
              </a:solidFill>
            </a:ln>
          </c:spPr>
          <c:cat>
            <c:strRef>
              <c:f>'Overall Prescribing'!$C$9:$C$14</c:f>
              <c:strCache>
                <c:ptCount val="6"/>
                <c:pt idx="0">
                  <c:v>Antibacterial Drugs</c:v>
                </c:pt>
                <c:pt idx="1">
                  <c:v>Fluoride</c:v>
                </c:pt>
                <c:pt idx="2">
                  <c:v>Drugs acting on the oropharynx</c:v>
                </c:pt>
                <c:pt idx="3">
                  <c:v>Non-Steroidal Anti-Inflammatory Drugs (NSAIDs)</c:v>
                </c:pt>
                <c:pt idx="4">
                  <c:v>Analgesics</c:v>
                </c:pt>
                <c:pt idx="5">
                  <c:v>Other</c:v>
                </c:pt>
              </c:strCache>
            </c:strRef>
          </c:cat>
          <c:val>
            <c:numRef>
              <c:f>'Overall Prescribing'!$G$9:$G$14</c:f>
              <c:numCache>
                <c:formatCode>0.0</c:formatCode>
                <c:ptCount val="6"/>
                <c:pt idx="0">
                  <c:v>24.752740632632008</c:v>
                </c:pt>
                <c:pt idx="1">
                  <c:v>70.581852070998252</c:v>
                </c:pt>
                <c:pt idx="2">
                  <c:v>3.3476124150733129</c:v>
                </c:pt>
                <c:pt idx="3">
                  <c:v>0.19979943447661261</c:v>
                </c:pt>
                <c:pt idx="4">
                  <c:v>0.21754648408429614</c:v>
                </c:pt>
                <c:pt idx="5">
                  <c:v>0.90044896273551966</c:v>
                </c:pt>
              </c:numCache>
            </c:numRef>
          </c:val>
          <c:extLst>
            <c:ext xmlns:c16="http://schemas.microsoft.com/office/drawing/2014/chart" uri="{C3380CC4-5D6E-409C-BE32-E72D297353CC}">
              <c16:uniqueId val="{00000000-BAC1-476E-953D-5B2388D8FEA1}"/>
            </c:ext>
          </c:extLst>
        </c:ser>
        <c:dLbls>
          <c:showLegendKey val="0"/>
          <c:showVal val="0"/>
          <c:showCatName val="0"/>
          <c:showSerName val="0"/>
          <c:showPercent val="0"/>
          <c:showBubbleSize val="0"/>
          <c:showLeaderLines val="1"/>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474771615607672E-2"/>
          <c:y val="6.4237724053337553E-2"/>
          <c:w val="0.7648311034291444"/>
          <c:h val="0.61165062700495776"/>
        </c:manualLayout>
      </c:layout>
      <c:lineChart>
        <c:grouping val="standard"/>
        <c:varyColors val="0"/>
        <c:ser>
          <c:idx val="0"/>
          <c:order val="0"/>
          <c:tx>
            <c:strRef>
              <c:f>Calculations!$C$16</c:f>
              <c:strCache>
                <c:ptCount val="1"/>
                <c:pt idx="0">
                  <c:v>Antibacterial Drugs</c:v>
                </c:pt>
              </c:strCache>
            </c:strRef>
          </c:tx>
          <c:marker>
            <c:symbol val="none"/>
          </c:marker>
          <c:dLbls>
            <c:numFmt formatCode="#,##0.0" sourceLinked="0"/>
            <c:spPr>
              <a:noFill/>
              <a:ln>
                <a:noFill/>
              </a:ln>
              <a:effectLst/>
            </c:spPr>
            <c:txPr>
              <a:bodyPr/>
              <a:lstStyle/>
              <a:p>
                <a:pPr>
                  <a:defRPr sz="800" b="1">
                    <a:latin typeface="Arial" pitchFamily="34" charset="0"/>
                    <a:cs typeface="Arial"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Calculations!$B$17:$B$37</c:f>
              <c:numCache>
                <c:formatCode>mmm\-yy</c:formatCode>
                <c:ptCount val="21"/>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numCache>
            </c:numRef>
          </c:cat>
          <c:val>
            <c:numRef>
              <c:f>Calculations!$C$17:$C$37</c:f>
              <c:numCache>
                <c:formatCode>#,##0.0</c:formatCode>
                <c:ptCount val="21"/>
                <c:pt idx="0">
                  <c:v>86.845985300649858</c:v>
                </c:pt>
                <c:pt idx="1">
                  <c:v>88.271621220613937</c:v>
                </c:pt>
                <c:pt idx="2">
                  <c:v>85.46764153344219</c:v>
                </c:pt>
                <c:pt idx="3">
                  <c:v>79.572538442526934</c:v>
                </c:pt>
                <c:pt idx="4">
                  <c:v>76.667680635579572</c:v>
                </c:pt>
                <c:pt idx="5">
                  <c:v>74.696629091609196</c:v>
                </c:pt>
                <c:pt idx="6">
                  <c:v>73.414530726068065</c:v>
                </c:pt>
                <c:pt idx="7">
                  <c:v>72.65804094232071</c:v>
                </c:pt>
                <c:pt idx="8">
                  <c:v>75.234011427602226</c:v>
                </c:pt>
                <c:pt idx="9">
                  <c:v>70.417038265085026</c:v>
                </c:pt>
                <c:pt idx="10">
                  <c:v>67.092732039501783</c:v>
                </c:pt>
                <c:pt idx="11">
                  <c:v>68.019474031294337</c:v>
                </c:pt>
                <c:pt idx="12">
                  <c:v>67.506017404184419</c:v>
                </c:pt>
                <c:pt idx="13">
                  <c:v>67.119685577963551</c:v>
                </c:pt>
                <c:pt idx="14">
                  <c:v>66.013590961192065</c:v>
                </c:pt>
                <c:pt idx="15">
                  <c:v>66.735751877376558</c:v>
                </c:pt>
                <c:pt idx="16">
                  <c:v>67.513649977076398</c:v>
                </c:pt>
                <c:pt idx="17">
                  <c:v>66.974868870636897</c:v>
                </c:pt>
                <c:pt idx="18">
                  <c:v>65.405142861955795</c:v>
                </c:pt>
                <c:pt idx="19">
                  <c:v>65.020555081426124</c:v>
                </c:pt>
                <c:pt idx="20">
                  <c:v>68.469104878769542</c:v>
                </c:pt>
              </c:numCache>
            </c:numRef>
          </c:val>
          <c:smooth val="0"/>
          <c:extLst>
            <c:ext xmlns:c16="http://schemas.microsoft.com/office/drawing/2014/chart" uri="{C3380CC4-5D6E-409C-BE32-E72D297353CC}">
              <c16:uniqueId val="{00000000-D6B9-40BE-95F0-596868C4B02A}"/>
            </c:ext>
          </c:extLst>
        </c:ser>
        <c:ser>
          <c:idx val="1"/>
          <c:order val="1"/>
          <c:tx>
            <c:strRef>
              <c:f>Calculations!$D$16</c:f>
              <c:strCache>
                <c:ptCount val="1"/>
                <c:pt idx="0">
                  <c:v>Fluoride</c:v>
                </c:pt>
              </c:strCache>
            </c:strRef>
          </c:tx>
          <c:marker>
            <c:symbol val="none"/>
          </c:marker>
          <c:dLbls>
            <c:spPr>
              <a:noFill/>
              <a:ln>
                <a:noFill/>
              </a:ln>
              <a:effectLst/>
            </c:spPr>
            <c:txPr>
              <a:bodyPr/>
              <a:lstStyle/>
              <a:p>
                <a:pPr>
                  <a:defRPr sz="800" b="1">
                    <a:latin typeface="Arial" pitchFamily="34" charset="0"/>
                    <a:cs typeface="Arial"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Calculations!$B$17:$B$37</c:f>
              <c:numCache>
                <c:formatCode>mmm\-yy</c:formatCode>
                <c:ptCount val="21"/>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numCache>
            </c:numRef>
          </c:cat>
          <c:val>
            <c:numRef>
              <c:f>Calculations!$D$17:$D$37</c:f>
              <c:numCache>
                <c:formatCode>#,##0.0</c:formatCode>
                <c:ptCount val="2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numCache>
            </c:numRef>
          </c:val>
          <c:smooth val="0"/>
          <c:extLst>
            <c:ext xmlns:c16="http://schemas.microsoft.com/office/drawing/2014/chart" uri="{C3380CC4-5D6E-409C-BE32-E72D297353CC}">
              <c16:uniqueId val="{00000001-D6B9-40BE-95F0-596868C4B02A}"/>
            </c:ext>
          </c:extLst>
        </c:ser>
        <c:ser>
          <c:idx val="2"/>
          <c:order val="2"/>
          <c:tx>
            <c:strRef>
              <c:f>Calculations!$E$16</c:f>
              <c:strCache>
                <c:ptCount val="1"/>
                <c:pt idx="0">
                  <c:v>Drugs acting on the oropharynx</c:v>
                </c:pt>
              </c:strCache>
            </c:strRef>
          </c:tx>
          <c:marker>
            <c:symbol val="none"/>
          </c:marker>
          <c:dLbls>
            <c:spPr>
              <a:noFill/>
              <a:ln>
                <a:noFill/>
              </a:ln>
              <a:effectLst/>
            </c:spPr>
            <c:txPr>
              <a:bodyPr/>
              <a:lstStyle/>
              <a:p>
                <a:pPr>
                  <a:defRPr sz="800" b="1">
                    <a:latin typeface="Arial" pitchFamily="34" charset="0"/>
                    <a:cs typeface="Arial"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Calculations!$B$17:$B$37</c:f>
              <c:numCache>
                <c:formatCode>mmm\-yy</c:formatCode>
                <c:ptCount val="21"/>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numCache>
            </c:numRef>
          </c:cat>
          <c:val>
            <c:numRef>
              <c:f>Calculations!$E$17:$E$37</c:f>
              <c:numCache>
                <c:formatCode>#,##0.0</c:formatCode>
                <c:ptCount val="2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numCache>
            </c:numRef>
          </c:val>
          <c:smooth val="0"/>
          <c:extLst>
            <c:ext xmlns:c16="http://schemas.microsoft.com/office/drawing/2014/chart" uri="{C3380CC4-5D6E-409C-BE32-E72D297353CC}">
              <c16:uniqueId val="{00000002-D6B9-40BE-95F0-596868C4B02A}"/>
            </c:ext>
          </c:extLst>
        </c:ser>
        <c:ser>
          <c:idx val="3"/>
          <c:order val="3"/>
          <c:tx>
            <c:strRef>
              <c:f>Calculations!$F$16</c:f>
              <c:strCache>
                <c:ptCount val="1"/>
                <c:pt idx="0">
                  <c:v>Non-Steroidal Anti-Inflammatory Drugs (NSAIDs)</c:v>
                </c:pt>
              </c:strCache>
            </c:strRef>
          </c:tx>
          <c:marker>
            <c:symbol val="none"/>
          </c:marker>
          <c:dLbls>
            <c:numFmt formatCode="#,##0.0" sourceLinked="0"/>
            <c:spPr>
              <a:noFill/>
              <a:ln>
                <a:noFill/>
              </a:ln>
              <a:effectLst/>
            </c:spPr>
            <c:txPr>
              <a:bodyPr/>
              <a:lstStyle/>
              <a:p>
                <a:pPr>
                  <a:defRPr sz="800" b="1">
                    <a:latin typeface="Arial" pitchFamily="34" charset="0"/>
                    <a:cs typeface="Arial"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Calculations!$B$17:$B$37</c:f>
              <c:numCache>
                <c:formatCode>mmm\-yy</c:formatCode>
                <c:ptCount val="21"/>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numCache>
            </c:numRef>
          </c:cat>
          <c:val>
            <c:numRef>
              <c:f>Calculations!$F$17:$F$37</c:f>
              <c:numCache>
                <c:formatCode>#,##0.0</c:formatCode>
                <c:ptCount val="2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numCache>
            </c:numRef>
          </c:val>
          <c:smooth val="0"/>
          <c:extLst>
            <c:ext xmlns:c16="http://schemas.microsoft.com/office/drawing/2014/chart" uri="{C3380CC4-5D6E-409C-BE32-E72D297353CC}">
              <c16:uniqueId val="{00000003-D6B9-40BE-95F0-596868C4B02A}"/>
            </c:ext>
          </c:extLst>
        </c:ser>
        <c:ser>
          <c:idx val="4"/>
          <c:order val="4"/>
          <c:tx>
            <c:strRef>
              <c:f>Calculations!$G$16</c:f>
              <c:strCache>
                <c:ptCount val="1"/>
                <c:pt idx="0">
                  <c:v>Analgesics</c:v>
                </c:pt>
              </c:strCache>
            </c:strRef>
          </c:tx>
          <c:marker>
            <c:symbol val="none"/>
          </c:marker>
          <c:dLbls>
            <c:spPr>
              <a:noFill/>
              <a:ln>
                <a:noFill/>
              </a:ln>
              <a:effectLst/>
            </c:spPr>
            <c:txPr>
              <a:bodyPr/>
              <a:lstStyle/>
              <a:p>
                <a:pPr>
                  <a:defRPr sz="800" b="1">
                    <a:latin typeface="Arial" pitchFamily="34" charset="0"/>
                    <a:cs typeface="Arial"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Calculations!$B$17:$B$37</c:f>
              <c:numCache>
                <c:formatCode>mmm\-yy</c:formatCode>
                <c:ptCount val="21"/>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numCache>
            </c:numRef>
          </c:cat>
          <c:val>
            <c:numRef>
              <c:f>Calculations!$G$17:$G$37</c:f>
              <c:numCache>
                <c:formatCode>#,##0.0</c:formatCode>
                <c:ptCount val="2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numCache>
            </c:numRef>
          </c:val>
          <c:smooth val="0"/>
          <c:extLst>
            <c:ext xmlns:c16="http://schemas.microsoft.com/office/drawing/2014/chart" uri="{C3380CC4-5D6E-409C-BE32-E72D297353CC}">
              <c16:uniqueId val="{00000004-D6B9-40BE-95F0-596868C4B02A}"/>
            </c:ext>
          </c:extLst>
        </c:ser>
        <c:ser>
          <c:idx val="5"/>
          <c:order val="5"/>
          <c:tx>
            <c:strRef>
              <c:f>Calculations!$H$16</c:f>
              <c:strCache>
                <c:ptCount val="1"/>
                <c:pt idx="0">
                  <c:v>Other</c:v>
                </c:pt>
              </c:strCache>
            </c:strRef>
          </c:tx>
          <c:marker>
            <c:symbol val="none"/>
          </c:marker>
          <c:dLbls>
            <c:spPr>
              <a:noFill/>
              <a:ln>
                <a:noFill/>
              </a:ln>
              <a:effectLst/>
            </c:spPr>
            <c:txPr>
              <a:bodyPr/>
              <a:lstStyle/>
              <a:p>
                <a:pPr>
                  <a:defRPr sz="800" b="1">
                    <a:latin typeface="Arial" pitchFamily="34" charset="0"/>
                    <a:cs typeface="Arial"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Calculations!$B$17:$B$37</c:f>
              <c:numCache>
                <c:formatCode>mmm\-yy</c:formatCode>
                <c:ptCount val="21"/>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numCache>
            </c:numRef>
          </c:cat>
          <c:val>
            <c:numRef>
              <c:f>Calculations!$H$17:$H$37</c:f>
              <c:numCache>
                <c:formatCode>#,##0.0</c:formatCode>
                <c:ptCount val="2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numCache>
            </c:numRef>
          </c:val>
          <c:smooth val="0"/>
          <c:extLst>
            <c:ext xmlns:c16="http://schemas.microsoft.com/office/drawing/2014/chart" uri="{C3380CC4-5D6E-409C-BE32-E72D297353CC}">
              <c16:uniqueId val="{00000005-D6B9-40BE-95F0-596868C4B02A}"/>
            </c:ext>
          </c:extLst>
        </c:ser>
        <c:dLbls>
          <c:showLegendKey val="0"/>
          <c:showVal val="0"/>
          <c:showCatName val="0"/>
          <c:showSerName val="0"/>
          <c:showPercent val="0"/>
          <c:showBubbleSize val="0"/>
        </c:dLbls>
        <c:smooth val="0"/>
        <c:axId val="180340736"/>
        <c:axId val="132943808"/>
      </c:lineChart>
      <c:dateAx>
        <c:axId val="180340736"/>
        <c:scaling>
          <c:orientation val="minMax"/>
        </c:scaling>
        <c:delete val="0"/>
        <c:axPos val="b"/>
        <c:numFmt formatCode="mmm\-yy" sourceLinked="1"/>
        <c:majorTickMark val="out"/>
        <c:minorTickMark val="none"/>
        <c:tickLblPos val="nextTo"/>
        <c:txPr>
          <a:bodyPr rot="-5400000" vert="horz"/>
          <a:lstStyle/>
          <a:p>
            <a:pPr>
              <a:defRPr sz="800">
                <a:latin typeface="Arial" pitchFamily="34" charset="0"/>
                <a:cs typeface="Arial" pitchFamily="34" charset="0"/>
              </a:defRPr>
            </a:pPr>
            <a:endParaRPr lang="en-US"/>
          </a:p>
        </c:txPr>
        <c:crossAx val="132943808"/>
        <c:crosses val="autoZero"/>
        <c:auto val="1"/>
        <c:lblOffset val="100"/>
        <c:baseTimeUnit val="months"/>
      </c:dateAx>
      <c:valAx>
        <c:axId val="132943808"/>
        <c:scaling>
          <c:orientation val="minMax"/>
          <c:max val="100"/>
          <c:min val="0"/>
        </c:scaling>
        <c:delete val="0"/>
        <c:axPos val="l"/>
        <c:majorGridlines>
          <c:spPr>
            <a:ln>
              <a:solidFill>
                <a:schemeClr val="bg1">
                  <a:lumMod val="85000"/>
                </a:schemeClr>
              </a:solidFill>
            </a:ln>
          </c:spPr>
        </c:majorGridlines>
        <c:title>
          <c:tx>
            <c:rich>
              <a:bodyPr rot="-5400000" vert="horz"/>
              <a:lstStyle/>
              <a:p>
                <a:pPr>
                  <a:defRPr>
                    <a:latin typeface="Arial" pitchFamily="34" charset="0"/>
                    <a:cs typeface="Arial" pitchFamily="34" charset="0"/>
                  </a:defRPr>
                </a:pPr>
                <a:r>
                  <a:rPr lang="en-GB">
                    <a:latin typeface="Arial" pitchFamily="34" charset="0"/>
                    <a:cs typeface="Arial" pitchFamily="34" charset="0"/>
                  </a:rPr>
                  <a:t>% of total items</a:t>
                </a:r>
              </a:p>
            </c:rich>
          </c:tx>
          <c:layout>
            <c:manualLayout>
              <c:xMode val="edge"/>
              <c:yMode val="edge"/>
              <c:x val="8.7489063867016625E-4"/>
              <c:y val="5.981770788035713E-3"/>
            </c:manualLayout>
          </c:layout>
          <c:overlay val="0"/>
        </c:title>
        <c:numFmt formatCode="0" sourceLinked="0"/>
        <c:majorTickMark val="out"/>
        <c:minorTickMark val="none"/>
        <c:tickLblPos val="nextTo"/>
        <c:txPr>
          <a:bodyPr/>
          <a:lstStyle/>
          <a:p>
            <a:pPr>
              <a:defRPr>
                <a:latin typeface="Arial" pitchFamily="34" charset="0"/>
                <a:cs typeface="Arial" pitchFamily="34" charset="0"/>
              </a:defRPr>
            </a:pPr>
            <a:endParaRPr lang="en-US"/>
          </a:p>
        </c:txPr>
        <c:crossAx val="180340736"/>
        <c:crosses val="autoZero"/>
        <c:crossBetween val="between"/>
      </c:valAx>
    </c:plotArea>
    <c:legend>
      <c:legendPos val="r"/>
      <c:layout>
        <c:manualLayout>
          <c:xMode val="edge"/>
          <c:yMode val="edge"/>
          <c:x val="0.82577366176111455"/>
          <c:y val="4.6901207908933457E-2"/>
          <c:w val="0.17422633823888545"/>
          <c:h val="0.93455677336815302"/>
        </c:manualLayout>
      </c:layout>
      <c:overlay val="0"/>
      <c:txPr>
        <a:bodyPr/>
        <a:lstStyle/>
        <a:p>
          <a:pPr>
            <a:defRPr sz="800">
              <a:latin typeface="Arial" pitchFamily="34" charset="0"/>
              <a:cs typeface="Arial" pitchFamily="34" charset="0"/>
            </a:defRPr>
          </a:pPr>
          <a:endParaRPr lang="en-US"/>
        </a:p>
      </c:txPr>
    </c:legend>
    <c:plotVisOnly val="1"/>
    <c:dispBlanksAs val="gap"/>
    <c:showDLblsOverMax val="0"/>
  </c:chart>
  <c:spPr>
    <a:noFill/>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471160083091804E-2"/>
          <c:y val="3.3258787337946613E-2"/>
          <c:w val="0.86582054931013053"/>
          <c:h val="0.72282854513022854"/>
        </c:manualLayout>
      </c:layout>
      <c:barChart>
        <c:barDir val="col"/>
        <c:grouping val="clustered"/>
        <c:varyColors val="0"/>
        <c:ser>
          <c:idx val="0"/>
          <c:order val="0"/>
          <c:tx>
            <c:strRef>
              <c:f>'Antibacterial Prescribing'!$D$8</c:f>
              <c:strCache>
                <c:ptCount val="1"/>
                <c:pt idx="0">
                  <c:v>Number of antibacterial items</c:v>
                </c:pt>
              </c:strCache>
            </c:strRef>
          </c:tx>
          <c:spPr>
            <a:solidFill>
              <a:srgbClr val="0091C9"/>
            </a:solidFill>
            <a:ln>
              <a:solidFill>
                <a:sysClr val="windowText" lastClr="000000"/>
              </a:solidFill>
            </a:ln>
          </c:spPr>
          <c:invertIfNegative val="0"/>
          <c:cat>
            <c:numRef>
              <c:f>'Antibacterial Prescribing'!$C$9:$C$29</c:f>
              <c:numCache>
                <c:formatCode>mmm\-yy</c:formatCode>
                <c:ptCount val="21"/>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numCache>
            </c:numRef>
          </c:cat>
          <c:val>
            <c:numRef>
              <c:f>'Antibacterial Prescribing'!$D$9:$D$29</c:f>
              <c:numCache>
                <c:formatCode>#,##0</c:formatCode>
                <c:ptCount val="21"/>
                <c:pt idx="0">
                  <c:v>232663</c:v>
                </c:pt>
                <c:pt idx="1">
                  <c:v>267719</c:v>
                </c:pt>
                <c:pt idx="2">
                  <c:v>298900</c:v>
                </c:pt>
                <c:pt idx="3">
                  <c:v>296204</c:v>
                </c:pt>
                <c:pt idx="4">
                  <c:v>257079</c:v>
                </c:pt>
                <c:pt idx="5">
                  <c:v>275461</c:v>
                </c:pt>
                <c:pt idx="6">
                  <c:v>282215</c:v>
                </c:pt>
                <c:pt idx="7">
                  <c:v>271627</c:v>
                </c:pt>
                <c:pt idx="8">
                  <c:v>283882</c:v>
                </c:pt>
                <c:pt idx="9">
                  <c:v>251874</c:v>
                </c:pt>
                <c:pt idx="10">
                  <c:v>240300</c:v>
                </c:pt>
                <c:pt idx="11">
                  <c:v>272301</c:v>
                </c:pt>
                <c:pt idx="12">
                  <c:v>244282</c:v>
                </c:pt>
                <c:pt idx="13">
                  <c:v>239428</c:v>
                </c:pt>
                <c:pt idx="14">
                  <c:v>241887</c:v>
                </c:pt>
                <c:pt idx="15">
                  <c:v>237634</c:v>
                </c:pt>
                <c:pt idx="16">
                  <c:v>226777</c:v>
                </c:pt>
                <c:pt idx="17">
                  <c:v>237373</c:v>
                </c:pt>
                <c:pt idx="18">
                  <c:v>232962</c:v>
                </c:pt>
                <c:pt idx="19">
                  <c:v>241513</c:v>
                </c:pt>
                <c:pt idx="20">
                  <c:v>243281</c:v>
                </c:pt>
              </c:numCache>
            </c:numRef>
          </c:val>
          <c:extLst>
            <c:ext xmlns:c16="http://schemas.microsoft.com/office/drawing/2014/chart" uri="{C3380CC4-5D6E-409C-BE32-E72D297353CC}">
              <c16:uniqueId val="{00000000-EDEE-4F21-8FE4-9B3C43D82670}"/>
            </c:ext>
          </c:extLst>
        </c:ser>
        <c:dLbls>
          <c:showLegendKey val="0"/>
          <c:showVal val="0"/>
          <c:showCatName val="0"/>
          <c:showSerName val="0"/>
          <c:showPercent val="0"/>
          <c:showBubbleSize val="0"/>
        </c:dLbls>
        <c:gapWidth val="50"/>
        <c:axId val="180342272"/>
        <c:axId val="180142656"/>
      </c:barChart>
      <c:lineChart>
        <c:grouping val="standard"/>
        <c:varyColors val="0"/>
        <c:ser>
          <c:idx val="2"/>
          <c:order val="1"/>
          <c:tx>
            <c:strRef>
              <c:f>'Antibacterial Prescribing'!$G$8</c:f>
              <c:strCache>
                <c:ptCount val="1"/>
                <c:pt idx="0">
                  <c:v>Antibacterial items as % of total Band 1 urgent FP17s</c:v>
                </c:pt>
              </c:strCache>
            </c:strRef>
          </c:tx>
          <c:spPr>
            <a:ln>
              <a:solidFill>
                <a:srgbClr val="FFC000"/>
              </a:solidFill>
            </a:ln>
          </c:spPr>
          <c:marker>
            <c:symbol val="none"/>
          </c:marker>
          <c:val>
            <c:numRef>
              <c:f>'Antibacterial Prescribing'!$G$9:$G$29</c:f>
              <c:numCache>
                <c:formatCode>#,##0.0</c:formatCode>
                <c:ptCount val="21"/>
                <c:pt idx="0">
                  <c:v>327.10465639410643</c:v>
                </c:pt>
                <c:pt idx="1">
                  <c:v>1078.6856843547282</c:v>
                </c:pt>
                <c:pt idx="2">
                  <c:v>251.60356234953451</c:v>
                </c:pt>
                <c:pt idx="3">
                  <c:v>88.468224148333107</c:v>
                </c:pt>
                <c:pt idx="4">
                  <c:v>64.524946162070989</c:v>
                </c:pt>
                <c:pt idx="5">
                  <c:v>66.925579395179213</c:v>
                </c:pt>
                <c:pt idx="6">
                  <c:v>68.699381933168937</c:v>
                </c:pt>
                <c:pt idx="7">
                  <c:v>58.326730355873643</c:v>
                </c:pt>
                <c:pt idx="8">
                  <c:v>96.603519327033354</c:v>
                </c:pt>
                <c:pt idx="9">
                  <c:v>60.929789251640123</c:v>
                </c:pt>
                <c:pt idx="10">
                  <c:v>73.512766074607967</c:v>
                </c:pt>
                <c:pt idx="11">
                  <c:v>81.806465180556387</c:v>
                </c:pt>
                <c:pt idx="12">
                  <c:v>81.401827427406076</c:v>
                </c:pt>
                <c:pt idx="13">
                  <c:v>80.159094180942844</c:v>
                </c:pt>
                <c:pt idx="14">
                  <c:v>83.256291023739124</c:v>
                </c:pt>
                <c:pt idx="15">
                  <c:v>77.034842256772009</c:v>
                </c:pt>
                <c:pt idx="16">
                  <c:v>66.691075487955871</c:v>
                </c:pt>
                <c:pt idx="17">
                  <c:v>73.752221517964784</c:v>
                </c:pt>
                <c:pt idx="18">
                  <c:v>78.970972586161892</c:v>
                </c:pt>
                <c:pt idx="19">
                  <c:v>69.959156479925838</c:v>
                </c:pt>
                <c:pt idx="20">
                  <c:v>88.165414569267625</c:v>
                </c:pt>
              </c:numCache>
            </c:numRef>
          </c:val>
          <c:smooth val="0"/>
          <c:extLst>
            <c:ext xmlns:c16="http://schemas.microsoft.com/office/drawing/2014/chart" uri="{C3380CC4-5D6E-409C-BE32-E72D297353CC}">
              <c16:uniqueId val="{00000001-9F96-4E27-AFB0-741A9C3BF31E}"/>
            </c:ext>
          </c:extLst>
        </c:ser>
        <c:ser>
          <c:idx val="1"/>
          <c:order val="2"/>
          <c:tx>
            <c:strRef>
              <c:f>'Antibacterial Prescribing'!$H$8</c:f>
              <c:strCache>
                <c:ptCount val="1"/>
                <c:pt idx="0">
                  <c:v>Antibacterial items as % of total FP17s</c:v>
                </c:pt>
              </c:strCache>
            </c:strRef>
          </c:tx>
          <c:marker>
            <c:symbol val="none"/>
          </c:marker>
          <c:cat>
            <c:numRef>
              <c:f>'Antibacterial Prescribing'!$C$9:$C$29</c:f>
              <c:numCache>
                <c:formatCode>mmm\-yy</c:formatCode>
                <c:ptCount val="21"/>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numCache>
            </c:numRef>
          </c:cat>
          <c:val>
            <c:numRef>
              <c:f>'Antibacterial Prescribing'!$H$9:$H$29</c:f>
              <c:numCache>
                <c:formatCode>#,##0.0</c:formatCode>
                <c:ptCount val="21"/>
                <c:pt idx="0">
                  <c:v>55.951470552870163</c:v>
                </c:pt>
                <c:pt idx="1">
                  <c:v>319.47374701670645</c:v>
                </c:pt>
                <c:pt idx="2">
                  <c:v>154.24390042521568</c:v>
                </c:pt>
                <c:pt idx="3">
                  <c:v>51.954858467896116</c:v>
                </c:pt>
                <c:pt idx="4">
                  <c:v>28.792272154556908</c:v>
                </c:pt>
                <c:pt idx="5">
                  <c:v>24.742857912772447</c:v>
                </c:pt>
                <c:pt idx="6">
                  <c:v>24.657202718264056</c:v>
                </c:pt>
                <c:pt idx="7">
                  <c:v>18.580777647275308</c:v>
                </c:pt>
                <c:pt idx="8">
                  <c:v>30.913290290825501</c:v>
                </c:pt>
                <c:pt idx="9">
                  <c:v>16.675924669211238</c:v>
                </c:pt>
                <c:pt idx="10">
                  <c:v>12.309996762414501</c:v>
                </c:pt>
                <c:pt idx="11">
                  <c:v>13.420274841093786</c:v>
                </c:pt>
                <c:pt idx="12">
                  <c:v>13.142308385496666</c:v>
                </c:pt>
                <c:pt idx="13">
                  <c:v>12.305570060564696</c:v>
                </c:pt>
                <c:pt idx="14">
                  <c:v>12.143287448417121</c:v>
                </c:pt>
                <c:pt idx="15">
                  <c:v>11.759396397765045</c:v>
                </c:pt>
                <c:pt idx="16">
                  <c:v>9.5966217142625005</c:v>
                </c:pt>
                <c:pt idx="17">
                  <c:v>11.455766974585478</c:v>
                </c:pt>
                <c:pt idx="18">
                  <c:v>11.546096014757625</c:v>
                </c:pt>
                <c:pt idx="19">
                  <c:v>9.2255747433785711</c:v>
                </c:pt>
                <c:pt idx="20">
                  <c:v>12.86006229133144</c:v>
                </c:pt>
              </c:numCache>
            </c:numRef>
          </c:val>
          <c:smooth val="0"/>
          <c:extLst>
            <c:ext xmlns:c16="http://schemas.microsoft.com/office/drawing/2014/chart" uri="{C3380CC4-5D6E-409C-BE32-E72D297353CC}">
              <c16:uniqueId val="{00000001-EDEE-4F21-8FE4-9B3C43D82670}"/>
            </c:ext>
          </c:extLst>
        </c:ser>
        <c:dLbls>
          <c:showLegendKey val="0"/>
          <c:showVal val="0"/>
          <c:showCatName val="0"/>
          <c:showSerName val="0"/>
          <c:showPercent val="0"/>
          <c:showBubbleSize val="0"/>
        </c:dLbls>
        <c:marker val="1"/>
        <c:smooth val="0"/>
        <c:axId val="180572672"/>
        <c:axId val="180143232"/>
      </c:lineChart>
      <c:dateAx>
        <c:axId val="180342272"/>
        <c:scaling>
          <c:orientation val="minMax"/>
        </c:scaling>
        <c:delete val="0"/>
        <c:axPos val="b"/>
        <c:numFmt formatCode="mmm\-yy" sourceLinked="1"/>
        <c:majorTickMark val="out"/>
        <c:minorTickMark val="none"/>
        <c:tickLblPos val="nextTo"/>
        <c:txPr>
          <a:bodyPr rot="-5400000" vert="horz"/>
          <a:lstStyle/>
          <a:p>
            <a:pPr>
              <a:defRPr sz="800">
                <a:latin typeface="Arial" pitchFamily="34" charset="0"/>
                <a:cs typeface="Arial" pitchFamily="34" charset="0"/>
              </a:defRPr>
            </a:pPr>
            <a:endParaRPr lang="en-US"/>
          </a:p>
        </c:txPr>
        <c:crossAx val="180142656"/>
        <c:crosses val="autoZero"/>
        <c:auto val="1"/>
        <c:lblOffset val="100"/>
        <c:baseTimeUnit val="months"/>
      </c:dateAx>
      <c:valAx>
        <c:axId val="180142656"/>
        <c:scaling>
          <c:orientation val="minMax"/>
          <c:min val="0"/>
        </c:scaling>
        <c:delete val="0"/>
        <c:axPos val="l"/>
        <c:majorGridlines>
          <c:spPr>
            <a:ln>
              <a:solidFill>
                <a:schemeClr val="bg1">
                  <a:lumMod val="85000"/>
                </a:schemeClr>
              </a:solidFill>
            </a:ln>
          </c:spPr>
        </c:majorGridlines>
        <c:title>
          <c:tx>
            <c:rich>
              <a:bodyPr rot="-5400000" vert="horz"/>
              <a:lstStyle/>
              <a:p>
                <a:pPr>
                  <a:defRPr>
                    <a:latin typeface="Arial" pitchFamily="34" charset="0"/>
                    <a:cs typeface="Arial" pitchFamily="34" charset="0"/>
                  </a:defRPr>
                </a:pPr>
                <a:r>
                  <a:rPr lang="en-GB">
                    <a:latin typeface="Arial" pitchFamily="34" charset="0"/>
                    <a:cs typeface="Arial" pitchFamily="34" charset="0"/>
                  </a:rPr>
                  <a:t>Total</a:t>
                </a:r>
                <a:r>
                  <a:rPr lang="en-GB" baseline="0">
                    <a:latin typeface="Arial" pitchFamily="34" charset="0"/>
                    <a:cs typeface="Arial" pitchFamily="34" charset="0"/>
                  </a:rPr>
                  <a:t> antibacterial items</a:t>
                </a:r>
                <a:endParaRPr lang="en-GB">
                  <a:latin typeface="Arial" pitchFamily="34" charset="0"/>
                  <a:cs typeface="Arial" pitchFamily="34" charset="0"/>
                </a:endParaRPr>
              </a:p>
            </c:rich>
          </c:tx>
          <c:layout>
            <c:manualLayout>
              <c:xMode val="edge"/>
              <c:yMode val="edge"/>
              <c:x val="1.2717753346525116E-3"/>
              <c:y val="8.6891129128642136E-2"/>
            </c:manualLayout>
          </c:layout>
          <c:overlay val="0"/>
        </c:title>
        <c:numFmt formatCode="#,##0" sourceLinked="1"/>
        <c:majorTickMark val="out"/>
        <c:minorTickMark val="none"/>
        <c:tickLblPos val="nextTo"/>
        <c:txPr>
          <a:bodyPr/>
          <a:lstStyle/>
          <a:p>
            <a:pPr>
              <a:defRPr sz="800">
                <a:latin typeface="Arial" pitchFamily="34" charset="0"/>
                <a:cs typeface="Arial" pitchFamily="34" charset="0"/>
              </a:defRPr>
            </a:pPr>
            <a:endParaRPr lang="en-US"/>
          </a:p>
        </c:txPr>
        <c:crossAx val="180342272"/>
        <c:crosses val="autoZero"/>
        <c:crossBetween val="between"/>
      </c:valAx>
      <c:valAx>
        <c:axId val="180143232"/>
        <c:scaling>
          <c:orientation val="minMax"/>
        </c:scaling>
        <c:delete val="0"/>
        <c:axPos val="r"/>
        <c:title>
          <c:tx>
            <c:rich>
              <a:bodyPr rot="-5400000" vert="horz"/>
              <a:lstStyle/>
              <a:p>
                <a:pPr>
                  <a:defRPr>
                    <a:latin typeface="Arial" pitchFamily="34" charset="0"/>
                    <a:cs typeface="Arial" pitchFamily="34" charset="0"/>
                  </a:defRPr>
                </a:pPr>
                <a:r>
                  <a:rPr lang="en-GB">
                    <a:latin typeface="Arial" pitchFamily="34" charset="0"/>
                    <a:cs typeface="Arial" pitchFamily="34" charset="0"/>
                  </a:rPr>
                  <a:t>% of total FP17s</a:t>
                </a:r>
              </a:p>
            </c:rich>
          </c:tx>
          <c:layout>
            <c:manualLayout>
              <c:xMode val="edge"/>
              <c:yMode val="edge"/>
              <c:x val="0.97913250303938482"/>
              <c:y val="0.15436738184179133"/>
            </c:manualLayout>
          </c:layout>
          <c:overlay val="0"/>
        </c:title>
        <c:numFmt formatCode="#,##0" sourceLinked="0"/>
        <c:majorTickMark val="out"/>
        <c:minorTickMark val="none"/>
        <c:tickLblPos val="nextTo"/>
        <c:txPr>
          <a:bodyPr/>
          <a:lstStyle/>
          <a:p>
            <a:pPr>
              <a:defRPr sz="800">
                <a:latin typeface="Arial" pitchFamily="34" charset="0"/>
                <a:cs typeface="Arial" pitchFamily="34" charset="0"/>
              </a:defRPr>
            </a:pPr>
            <a:endParaRPr lang="en-US"/>
          </a:p>
        </c:txPr>
        <c:crossAx val="180572672"/>
        <c:crosses val="max"/>
        <c:crossBetween val="between"/>
      </c:valAx>
      <c:catAx>
        <c:axId val="180572672"/>
        <c:scaling>
          <c:orientation val="minMax"/>
        </c:scaling>
        <c:delete val="1"/>
        <c:axPos val="b"/>
        <c:numFmt formatCode="mmm\-yy" sourceLinked="1"/>
        <c:majorTickMark val="out"/>
        <c:minorTickMark val="none"/>
        <c:tickLblPos val="nextTo"/>
        <c:crossAx val="180143232"/>
        <c:crosses val="autoZero"/>
        <c:auto val="1"/>
        <c:lblAlgn val="ctr"/>
        <c:lblOffset val="100"/>
        <c:noMultiLvlLbl val="1"/>
      </c:catAx>
    </c:plotArea>
    <c:legend>
      <c:legendPos val="b"/>
      <c:layout>
        <c:manualLayout>
          <c:xMode val="edge"/>
          <c:yMode val="edge"/>
          <c:x val="0.19661732064513834"/>
          <c:y val="0.93945986277178872"/>
          <c:w val="0.80338275594719677"/>
          <c:h val="6.05402779186325E-2"/>
        </c:manualLayout>
      </c:layout>
      <c:overlay val="0"/>
      <c:txPr>
        <a:bodyPr/>
        <a:lstStyle/>
        <a:p>
          <a:pPr>
            <a:defRPr sz="800">
              <a:latin typeface="Arial" pitchFamily="34" charset="0"/>
              <a:cs typeface="Arial" pitchFamily="34" charset="0"/>
            </a:defRPr>
          </a:pPr>
          <a:endParaRPr lang="en-US"/>
        </a:p>
      </c:txPr>
    </c:legend>
    <c:plotVisOnly val="1"/>
    <c:dispBlanksAs val="gap"/>
    <c:showDLblsOverMax val="0"/>
  </c:chart>
  <c:spPr>
    <a:noFill/>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422845866894382E-2"/>
          <c:y val="2.4512912948203042E-2"/>
          <c:w val="0.86452700606668775"/>
          <c:h val="0.70730715860783722"/>
        </c:manualLayout>
      </c:layout>
      <c:barChart>
        <c:barDir val="col"/>
        <c:grouping val="clustered"/>
        <c:varyColors val="0"/>
        <c:ser>
          <c:idx val="0"/>
          <c:order val="0"/>
          <c:tx>
            <c:strRef>
              <c:f>'Fluoride Prescribing'!$D$8</c:f>
              <c:strCache>
                <c:ptCount val="1"/>
                <c:pt idx="0">
                  <c:v>Number of fluoride items</c:v>
                </c:pt>
              </c:strCache>
            </c:strRef>
          </c:tx>
          <c:spPr>
            <a:solidFill>
              <a:srgbClr val="0091C9"/>
            </a:solidFill>
            <a:ln>
              <a:solidFill>
                <a:schemeClr val="tx1"/>
              </a:solidFill>
            </a:ln>
          </c:spPr>
          <c:invertIfNegative val="0"/>
          <c:dPt>
            <c:idx val="6"/>
            <c:invertIfNegative val="0"/>
            <c:bubble3D val="0"/>
            <c:extLst>
              <c:ext xmlns:c16="http://schemas.microsoft.com/office/drawing/2014/chart" uri="{C3380CC4-5D6E-409C-BE32-E72D297353CC}">
                <c16:uniqueId val="{00000000-7A24-4A13-BFF0-4482E7795F22}"/>
              </c:ext>
            </c:extLst>
          </c:dPt>
          <c:cat>
            <c:numRef>
              <c:f>'Fluoride Prescribing'!$C$9:$C$29</c:f>
              <c:numCache>
                <c:formatCode>mmm\-yy</c:formatCode>
                <c:ptCount val="21"/>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numCache>
            </c:numRef>
          </c:cat>
          <c:val>
            <c:numRef>
              <c:f>'Fluoride Prescribing'!$D$9:$D$29</c:f>
              <c:numCache>
                <c:formatCode>#,##0</c:formatCode>
                <c:ptCount val="21"/>
                <c:pt idx="0">
                  <c:v>19361</c:v>
                </c:pt>
                <c:pt idx="1">
                  <c:v>17327</c:v>
                </c:pt>
                <c:pt idx="2">
                  <c:v>29790</c:v>
                </c:pt>
                <c:pt idx="3">
                  <c:v>52552</c:v>
                </c:pt>
                <c:pt idx="4">
                  <c:v>55929</c:v>
                </c:pt>
                <c:pt idx="5">
                  <c:v>68257</c:v>
                </c:pt>
                <c:pt idx="6">
                  <c:v>76261</c:v>
                </c:pt>
                <c:pt idx="7">
                  <c:v>77058</c:v>
                </c:pt>
                <c:pt idx="8">
                  <c:v>69472</c:v>
                </c:pt>
                <c:pt idx="9">
                  <c:v>81573</c:v>
                </c:pt>
                <c:pt idx="10">
                  <c:v>92941</c:v>
                </c:pt>
                <c:pt idx="11">
                  <c:v>99598</c:v>
                </c:pt>
                <c:pt idx="12">
                  <c:v>92101</c:v>
                </c:pt>
                <c:pt idx="13">
                  <c:v>92191</c:v>
                </c:pt>
                <c:pt idx="14">
                  <c:v>98641</c:v>
                </c:pt>
                <c:pt idx="15">
                  <c:v>93671</c:v>
                </c:pt>
                <c:pt idx="16">
                  <c:v>86865</c:v>
                </c:pt>
                <c:pt idx="17">
                  <c:v>92827</c:v>
                </c:pt>
                <c:pt idx="18">
                  <c:v>99238</c:v>
                </c:pt>
                <c:pt idx="19">
                  <c:v>104904</c:v>
                </c:pt>
                <c:pt idx="20">
                  <c:v>89691</c:v>
                </c:pt>
              </c:numCache>
            </c:numRef>
          </c:val>
          <c:extLst>
            <c:ext xmlns:c16="http://schemas.microsoft.com/office/drawing/2014/chart" uri="{C3380CC4-5D6E-409C-BE32-E72D297353CC}">
              <c16:uniqueId val="{00000001-7A24-4A13-BFF0-4482E7795F22}"/>
            </c:ext>
          </c:extLst>
        </c:ser>
        <c:dLbls>
          <c:showLegendKey val="0"/>
          <c:showVal val="0"/>
          <c:showCatName val="0"/>
          <c:showSerName val="0"/>
          <c:showPercent val="0"/>
          <c:showBubbleSize val="0"/>
        </c:dLbls>
        <c:gapWidth val="50"/>
        <c:axId val="56000000"/>
        <c:axId val="180147840"/>
      </c:barChart>
      <c:lineChart>
        <c:grouping val="standard"/>
        <c:varyColors val="0"/>
        <c:ser>
          <c:idx val="1"/>
          <c:order val="1"/>
          <c:tx>
            <c:strRef>
              <c:f>'Fluoride Prescribing'!$F$8</c:f>
              <c:strCache>
                <c:ptCount val="1"/>
                <c:pt idx="0">
                  <c:v>Fluoride items as % of total FP17s</c:v>
                </c:pt>
              </c:strCache>
            </c:strRef>
          </c:tx>
          <c:marker>
            <c:symbol val="none"/>
          </c:marker>
          <c:cat>
            <c:numRef>
              <c:f>'Fluoride Prescribing'!$C$9:$C$29</c:f>
              <c:numCache>
                <c:formatCode>mmm\-yy</c:formatCode>
                <c:ptCount val="21"/>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numCache>
            </c:numRef>
          </c:cat>
          <c:val>
            <c:numRef>
              <c:f>'Fluoride Prescribing'!$F$9:$F$29</c:f>
              <c:numCache>
                <c:formatCode>#,##0.00</c:formatCode>
                <c:ptCount val="21"/>
                <c:pt idx="0">
                  <c:v>4.6559892263665441</c:v>
                </c:pt>
                <c:pt idx="1">
                  <c:v>20.676610978520284</c:v>
                </c:pt>
                <c:pt idx="2">
                  <c:v>15.372786194938696</c:v>
                </c:pt>
                <c:pt idx="3">
                  <c:v>9.217740888728299</c:v>
                </c:pt>
                <c:pt idx="4">
                  <c:v>6.2639227215455691</c:v>
                </c:pt>
                <c:pt idx="5">
                  <c:v>6.1310793635110192</c:v>
                </c:pt>
                <c:pt idx="6">
                  <c:v>6.6629446928672644</c:v>
                </c:pt>
                <c:pt idx="7">
                  <c:v>5.2711901392120097</c:v>
                </c:pt>
                <c:pt idx="8">
                  <c:v>7.5651436268739447</c:v>
                </c:pt>
                <c:pt idx="9">
                  <c:v>5.4007368884504494</c:v>
                </c:pt>
                <c:pt idx="10">
                  <c:v>4.7611461052666089</c:v>
                </c:pt>
                <c:pt idx="11">
                  <c:v>4.908658189368599</c:v>
                </c:pt>
                <c:pt idx="12">
                  <c:v>4.9550099664020619</c:v>
                </c:pt>
                <c:pt idx="13">
                  <c:v>4.7382211330901969</c:v>
                </c:pt>
                <c:pt idx="14">
                  <c:v>4.9520065865437717</c:v>
                </c:pt>
                <c:pt idx="15">
                  <c:v>4.6353401448237603</c:v>
                </c:pt>
                <c:pt idx="16">
                  <c:v>3.6759042813398715</c:v>
                </c:pt>
                <c:pt idx="17">
                  <c:v>4.4798881125900847</c:v>
                </c:pt>
                <c:pt idx="18">
                  <c:v>4.918447971396696</c:v>
                </c:pt>
                <c:pt idx="19">
                  <c:v>4.0072364339782354</c:v>
                </c:pt>
                <c:pt idx="20">
                  <c:v>4.7411505500709401</c:v>
                </c:pt>
              </c:numCache>
            </c:numRef>
          </c:val>
          <c:smooth val="0"/>
          <c:extLst>
            <c:ext xmlns:c16="http://schemas.microsoft.com/office/drawing/2014/chart" uri="{C3380CC4-5D6E-409C-BE32-E72D297353CC}">
              <c16:uniqueId val="{00000002-7A24-4A13-BFF0-4482E7795F22}"/>
            </c:ext>
          </c:extLst>
        </c:ser>
        <c:dLbls>
          <c:showLegendKey val="0"/>
          <c:showVal val="0"/>
          <c:showCatName val="0"/>
          <c:showSerName val="0"/>
          <c:showPercent val="0"/>
          <c:showBubbleSize val="0"/>
        </c:dLbls>
        <c:marker val="1"/>
        <c:smooth val="0"/>
        <c:axId val="180575232"/>
        <c:axId val="180148416"/>
      </c:lineChart>
      <c:dateAx>
        <c:axId val="56000000"/>
        <c:scaling>
          <c:orientation val="minMax"/>
        </c:scaling>
        <c:delete val="0"/>
        <c:axPos val="b"/>
        <c:numFmt formatCode="mmm\-yy" sourceLinked="1"/>
        <c:majorTickMark val="out"/>
        <c:minorTickMark val="none"/>
        <c:tickLblPos val="nextTo"/>
        <c:txPr>
          <a:bodyPr rot="-5400000" vert="horz"/>
          <a:lstStyle/>
          <a:p>
            <a:pPr>
              <a:defRPr sz="800">
                <a:latin typeface="Arial" pitchFamily="34" charset="0"/>
                <a:cs typeface="Arial" pitchFamily="34" charset="0"/>
              </a:defRPr>
            </a:pPr>
            <a:endParaRPr lang="en-US"/>
          </a:p>
        </c:txPr>
        <c:crossAx val="180147840"/>
        <c:crosses val="autoZero"/>
        <c:auto val="1"/>
        <c:lblOffset val="100"/>
        <c:baseTimeUnit val="months"/>
      </c:dateAx>
      <c:valAx>
        <c:axId val="180147840"/>
        <c:scaling>
          <c:orientation val="minMax"/>
          <c:min val="0"/>
        </c:scaling>
        <c:delete val="0"/>
        <c:axPos val="l"/>
        <c:majorGridlines>
          <c:spPr>
            <a:ln>
              <a:solidFill>
                <a:schemeClr val="bg1">
                  <a:lumMod val="85000"/>
                </a:schemeClr>
              </a:solidFill>
            </a:ln>
          </c:spPr>
        </c:majorGridlines>
        <c:title>
          <c:tx>
            <c:rich>
              <a:bodyPr rot="-5400000" vert="horz"/>
              <a:lstStyle/>
              <a:p>
                <a:pPr>
                  <a:defRPr sz="400">
                    <a:latin typeface="Arial" pitchFamily="34" charset="0"/>
                    <a:cs typeface="Arial" pitchFamily="34" charset="0"/>
                  </a:defRPr>
                </a:pPr>
                <a:r>
                  <a:rPr lang="en-GB" sz="1000" b="1" i="0" baseline="0">
                    <a:effectLst/>
                  </a:rPr>
                  <a:t>Total fluoride items</a:t>
                </a:r>
                <a:endParaRPr lang="en-GB" sz="400">
                  <a:effectLst/>
                </a:endParaRPr>
              </a:p>
            </c:rich>
          </c:tx>
          <c:layout>
            <c:manualLayout>
              <c:xMode val="edge"/>
              <c:yMode val="edge"/>
              <c:x val="5.3434926473606851E-3"/>
              <c:y val="0.10468873983467387"/>
            </c:manualLayout>
          </c:layout>
          <c:overlay val="0"/>
        </c:title>
        <c:numFmt formatCode="#,##0" sourceLinked="1"/>
        <c:majorTickMark val="out"/>
        <c:minorTickMark val="none"/>
        <c:tickLblPos val="nextTo"/>
        <c:txPr>
          <a:bodyPr/>
          <a:lstStyle/>
          <a:p>
            <a:pPr>
              <a:defRPr sz="800">
                <a:latin typeface="Arial" pitchFamily="34" charset="0"/>
                <a:cs typeface="Arial" pitchFamily="34" charset="0"/>
              </a:defRPr>
            </a:pPr>
            <a:endParaRPr lang="en-US"/>
          </a:p>
        </c:txPr>
        <c:crossAx val="56000000"/>
        <c:crosses val="autoZero"/>
        <c:crossBetween val="between"/>
      </c:valAx>
      <c:valAx>
        <c:axId val="180148416"/>
        <c:scaling>
          <c:orientation val="minMax"/>
        </c:scaling>
        <c:delete val="0"/>
        <c:axPos val="r"/>
        <c:title>
          <c:tx>
            <c:rich>
              <a:bodyPr rot="-5400000" vert="horz"/>
              <a:lstStyle/>
              <a:p>
                <a:pPr>
                  <a:defRPr>
                    <a:latin typeface="Arial" pitchFamily="34" charset="0"/>
                    <a:cs typeface="Arial" pitchFamily="34" charset="0"/>
                  </a:defRPr>
                </a:pPr>
                <a:r>
                  <a:rPr lang="en-GB">
                    <a:latin typeface="Arial" pitchFamily="34" charset="0"/>
                    <a:cs typeface="Arial" pitchFamily="34" charset="0"/>
                  </a:rPr>
                  <a:t>% of total FP17s</a:t>
                </a:r>
              </a:p>
            </c:rich>
          </c:tx>
          <c:layout>
            <c:manualLayout>
              <c:xMode val="edge"/>
              <c:yMode val="edge"/>
              <c:x val="0.97445415067797392"/>
              <c:y val="0.15609257466364679"/>
            </c:manualLayout>
          </c:layout>
          <c:overlay val="0"/>
        </c:title>
        <c:numFmt formatCode="#,##0.0" sourceLinked="0"/>
        <c:majorTickMark val="out"/>
        <c:minorTickMark val="none"/>
        <c:tickLblPos val="nextTo"/>
        <c:txPr>
          <a:bodyPr/>
          <a:lstStyle/>
          <a:p>
            <a:pPr>
              <a:defRPr sz="800">
                <a:latin typeface="Arial" pitchFamily="34" charset="0"/>
                <a:cs typeface="Arial" pitchFamily="34" charset="0"/>
              </a:defRPr>
            </a:pPr>
            <a:endParaRPr lang="en-US"/>
          </a:p>
        </c:txPr>
        <c:crossAx val="180575232"/>
        <c:crosses val="max"/>
        <c:crossBetween val="between"/>
      </c:valAx>
      <c:dateAx>
        <c:axId val="180575232"/>
        <c:scaling>
          <c:orientation val="minMax"/>
        </c:scaling>
        <c:delete val="1"/>
        <c:axPos val="b"/>
        <c:numFmt formatCode="mmm\-yy" sourceLinked="1"/>
        <c:majorTickMark val="out"/>
        <c:minorTickMark val="none"/>
        <c:tickLblPos val="nextTo"/>
        <c:crossAx val="180148416"/>
        <c:crosses val="autoZero"/>
        <c:auto val="1"/>
        <c:lblOffset val="100"/>
        <c:baseTimeUnit val="months"/>
      </c:dateAx>
    </c:plotArea>
    <c:legend>
      <c:legendPos val="b"/>
      <c:layout>
        <c:manualLayout>
          <c:xMode val="edge"/>
          <c:yMode val="edge"/>
          <c:x val="0.21980814441990373"/>
          <c:y val="0.92575146849780099"/>
          <c:w val="0.56038371116019259"/>
          <c:h val="7.4248531502199025E-2"/>
        </c:manualLayout>
      </c:layout>
      <c:overlay val="0"/>
      <c:txPr>
        <a:bodyPr/>
        <a:lstStyle/>
        <a:p>
          <a:pPr>
            <a:defRPr sz="800">
              <a:latin typeface="Arial" pitchFamily="34" charset="0"/>
              <a:cs typeface="Arial" pitchFamily="34" charset="0"/>
            </a:defRPr>
          </a:pPr>
          <a:endParaRPr lang="en-US"/>
        </a:p>
      </c:txPr>
    </c:legend>
    <c:plotVisOnly val="1"/>
    <c:dispBlanksAs val="gap"/>
    <c:showDLblsOverMax val="0"/>
  </c:chart>
  <c:spPr>
    <a:no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Data)Fluoride Prescribing'!A1"/><Relationship Id="rId13" Type="http://schemas.openxmlformats.org/officeDocument/2006/relationships/image" Target="../media/image4.jpeg"/><Relationship Id="rId18" Type="http://schemas.openxmlformats.org/officeDocument/2006/relationships/hyperlink" Target="#'(Data)Antibacterial Items'!A1"/><Relationship Id="rId3" Type="http://schemas.openxmlformats.org/officeDocument/2006/relationships/hyperlink" Target="#'(Data)Overall Prescribing'!A1"/><Relationship Id="rId7" Type="http://schemas.openxmlformats.org/officeDocument/2006/relationships/hyperlink" Target="#'Fluoride Prescribing'!A1"/><Relationship Id="rId12" Type="http://schemas.openxmlformats.org/officeDocument/2006/relationships/hyperlink" Target="#'(Data)Overall Prescribing-Qtr'!A1"/><Relationship Id="rId17" Type="http://schemas.openxmlformats.org/officeDocument/2006/relationships/hyperlink" Target="#'Antibacterial Items'!A1"/><Relationship Id="rId2" Type="http://schemas.openxmlformats.org/officeDocument/2006/relationships/image" Target="../media/image1.png"/><Relationship Id="rId16" Type="http://schemas.openxmlformats.org/officeDocument/2006/relationships/hyperlink" Target="#'(Data)Fluoride Items'!A1"/><Relationship Id="rId1" Type="http://schemas.openxmlformats.org/officeDocument/2006/relationships/hyperlink" Target="#'Overall Prescribing'!A1"/><Relationship Id="rId6" Type="http://schemas.openxmlformats.org/officeDocument/2006/relationships/hyperlink" Target="#'(Data)Antibacterial Prescribing'!A1"/><Relationship Id="rId11" Type="http://schemas.openxmlformats.org/officeDocument/2006/relationships/hyperlink" Target="#'Overall Prescribing-Qtr'!A1"/><Relationship Id="rId5" Type="http://schemas.openxmlformats.org/officeDocument/2006/relationships/hyperlink" Target="#'Antibacterial Prescribing'!A1"/><Relationship Id="rId15" Type="http://schemas.openxmlformats.org/officeDocument/2006/relationships/hyperlink" Target="#'Fluoride Items'!A1"/><Relationship Id="rId10" Type="http://schemas.openxmlformats.org/officeDocument/2006/relationships/image" Target="../media/image3.png"/><Relationship Id="rId4" Type="http://schemas.openxmlformats.org/officeDocument/2006/relationships/image" Target="../media/image2.png"/><Relationship Id="rId9" Type="http://schemas.openxmlformats.org/officeDocument/2006/relationships/hyperlink" Target="#'Ranked Antibacterial Items'!A1"/><Relationship Id="rId14" Type="http://schemas.openxmlformats.org/officeDocument/2006/relationships/hyperlink" Target="#'Ranked Fluoride Items'!A1"/></Relationships>
</file>

<file path=xl/drawings/_rels/drawing10.xml.rels><?xml version="1.0" encoding="UTF-8" standalone="yes"?>
<Relationships xmlns="http://schemas.openxmlformats.org/package/2006/relationships"><Relationship Id="rId3" Type="http://schemas.openxmlformats.org/officeDocument/2006/relationships/hyperlink" Target="#'Antibacterial Prescribing'!A1"/><Relationship Id="rId2" Type="http://schemas.openxmlformats.org/officeDocument/2006/relationships/image" Target="../media/image3.png"/><Relationship Id="rId1" Type="http://schemas.openxmlformats.org/officeDocument/2006/relationships/hyperlink" Target="#Overview!A1"/><Relationship Id="rId4" Type="http://schemas.openxmlformats.org/officeDocument/2006/relationships/image" Target="../media/image1.png"/></Relationships>
</file>

<file path=xl/drawings/_rels/drawing11.xml.rels><?xml version="1.0" encoding="UTF-8" standalone="yes"?>
<Relationships xmlns="http://schemas.openxmlformats.org/package/2006/relationships"><Relationship Id="rId3" Type="http://schemas.openxmlformats.org/officeDocument/2006/relationships/hyperlink" Target="#'Fluoride Prescribing'!A1"/><Relationship Id="rId2" Type="http://schemas.openxmlformats.org/officeDocument/2006/relationships/image" Target="../media/image3.png"/><Relationship Id="rId1" Type="http://schemas.openxmlformats.org/officeDocument/2006/relationships/hyperlink" Target="#Overview!A1"/><Relationship Id="rId4" Type="http://schemas.openxmlformats.org/officeDocument/2006/relationships/image" Target="../media/image1.png"/></Relationships>
</file>

<file path=xl/drawings/_rels/drawing12.xml.rels><?xml version="1.0" encoding="UTF-8" standalone="yes"?>
<Relationships xmlns="http://schemas.openxmlformats.org/package/2006/relationships"><Relationship Id="rId3" Type="http://schemas.openxmlformats.org/officeDocument/2006/relationships/hyperlink" Target="#'Top Antibacterial Items'!A1"/><Relationship Id="rId2" Type="http://schemas.openxmlformats.org/officeDocument/2006/relationships/image" Target="../media/image3.png"/><Relationship Id="rId1" Type="http://schemas.openxmlformats.org/officeDocument/2006/relationships/hyperlink" Target="#Overview!A1"/><Relationship Id="rId4" Type="http://schemas.openxmlformats.org/officeDocument/2006/relationships/image" Target="../media/image1.png"/></Relationships>
</file>

<file path=xl/drawings/_rels/drawing13.xml.rels><?xml version="1.0" encoding="UTF-8" standalone="yes"?>
<Relationships xmlns="http://schemas.openxmlformats.org/package/2006/relationships"><Relationship Id="rId3" Type="http://schemas.openxmlformats.org/officeDocument/2006/relationships/hyperlink" Target="#'Fluoride Items'!A1"/><Relationship Id="rId2" Type="http://schemas.openxmlformats.org/officeDocument/2006/relationships/image" Target="../media/image3.png"/><Relationship Id="rId1" Type="http://schemas.openxmlformats.org/officeDocument/2006/relationships/hyperlink" Target="#Overview!A1"/><Relationship Id="rId4"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4.xml"/><Relationship Id="rId3" Type="http://schemas.openxmlformats.org/officeDocument/2006/relationships/chart" Target="../charts/chart3.xml"/><Relationship Id="rId7" Type="http://schemas.openxmlformats.org/officeDocument/2006/relationships/image" Target="../media/image2.pn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hyperlink" Target="#'(Data)Overall Prescribing'!C4"/><Relationship Id="rId5" Type="http://schemas.openxmlformats.org/officeDocument/2006/relationships/image" Target="../media/image3.png"/><Relationship Id="rId4" Type="http://schemas.openxmlformats.org/officeDocument/2006/relationships/hyperlink" Target="#Overview!A1"/><Relationship Id="rId9" Type="http://schemas.openxmlformats.org/officeDocument/2006/relationships/image" Target="../media/image4.jpe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Overview!A1"/><Relationship Id="rId1" Type="http://schemas.openxmlformats.org/officeDocument/2006/relationships/chart" Target="../charts/chart5.xml"/><Relationship Id="rId6" Type="http://schemas.openxmlformats.org/officeDocument/2006/relationships/image" Target="../media/image4.jpeg"/><Relationship Id="rId5" Type="http://schemas.openxmlformats.org/officeDocument/2006/relationships/image" Target="../media/image2.png"/><Relationship Id="rId4" Type="http://schemas.openxmlformats.org/officeDocument/2006/relationships/hyperlink" Target="#Data_Antibacterial_Prescribi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Overview!A1"/><Relationship Id="rId1" Type="http://schemas.openxmlformats.org/officeDocument/2006/relationships/chart" Target="../charts/chart6.xml"/><Relationship Id="rId6" Type="http://schemas.openxmlformats.org/officeDocument/2006/relationships/image" Target="../media/image4.jpeg"/><Relationship Id="rId5" Type="http://schemas.openxmlformats.org/officeDocument/2006/relationships/image" Target="../media/image2.png"/><Relationship Id="rId4" Type="http://schemas.openxmlformats.org/officeDocument/2006/relationships/hyperlink" Target="#'(Data)Fluoride Prescribing'!C4"/></Relationships>
</file>

<file path=xl/drawings/_rels/drawing5.xml.rels><?xml version="1.0" encoding="UTF-8" standalone="yes"?>
<Relationships xmlns="http://schemas.openxmlformats.org/package/2006/relationships"><Relationship Id="rId3" Type="http://schemas.openxmlformats.org/officeDocument/2006/relationships/hyperlink" Target="#Data_Antibacterial_Items"/><Relationship Id="rId2" Type="http://schemas.openxmlformats.org/officeDocument/2006/relationships/image" Target="../media/image3.png"/><Relationship Id="rId1" Type="http://schemas.openxmlformats.org/officeDocument/2006/relationships/hyperlink" Target="#Overview!A1"/><Relationship Id="rId5" Type="http://schemas.openxmlformats.org/officeDocument/2006/relationships/image" Target="../media/image4.jpeg"/><Relationship Id="rId4" Type="http://schemas.openxmlformats.org/officeDocument/2006/relationships/image" Target="../media/image2.png"/></Relationships>
</file>

<file path=xl/drawings/_rels/drawing6.xml.rels><?xml version="1.0" encoding="UTF-8" standalone="yes"?>
<Relationships xmlns="http://schemas.openxmlformats.org/package/2006/relationships"><Relationship Id="rId3" Type="http://schemas.openxmlformats.org/officeDocument/2006/relationships/hyperlink" Target="#Overview!A1"/><Relationship Id="rId2" Type="http://schemas.openxmlformats.org/officeDocument/2006/relationships/image" Target="../media/image4.jpeg"/><Relationship Id="rId1" Type="http://schemas.openxmlformats.org/officeDocument/2006/relationships/image" Target="../media/image5.png"/><Relationship Id="rId6" Type="http://schemas.openxmlformats.org/officeDocument/2006/relationships/image" Target="../media/image2.png"/><Relationship Id="rId5" Type="http://schemas.openxmlformats.org/officeDocument/2006/relationships/hyperlink" Target="#'(Data)Fluoride Items'!C3"/><Relationship Id="rId4" Type="http://schemas.openxmlformats.org/officeDocument/2006/relationships/image" Target="../media/image3.png"/></Relationships>
</file>

<file path=xl/drawings/_rels/drawing7.xml.rels><?xml version="1.0" encoding="UTF-8" standalone="yes"?>
<Relationships xmlns="http://schemas.openxmlformats.org/package/2006/relationships"><Relationship Id="rId3" Type="http://schemas.openxmlformats.org/officeDocument/2006/relationships/hyperlink" Target="#Data_Antibacterial_Items"/><Relationship Id="rId2" Type="http://schemas.openxmlformats.org/officeDocument/2006/relationships/image" Target="../media/image3.png"/><Relationship Id="rId1" Type="http://schemas.openxmlformats.org/officeDocument/2006/relationships/hyperlink" Target="#Overview!A1"/><Relationship Id="rId5" Type="http://schemas.openxmlformats.org/officeDocument/2006/relationships/image" Target="../media/image4.jpeg"/><Relationship Id="rId4" Type="http://schemas.openxmlformats.org/officeDocument/2006/relationships/image" Target="../media/image2.png"/></Relationships>
</file>

<file path=xl/drawings/_rels/drawing8.xml.rels><?xml version="1.0" encoding="UTF-8" standalone="yes"?>
<Relationships xmlns="http://schemas.openxmlformats.org/package/2006/relationships"><Relationship Id="rId3" Type="http://schemas.openxmlformats.org/officeDocument/2006/relationships/hyperlink" Target="#Overview!A1"/><Relationship Id="rId2" Type="http://schemas.openxmlformats.org/officeDocument/2006/relationships/image" Target="../media/image4.jpeg"/><Relationship Id="rId1" Type="http://schemas.openxmlformats.org/officeDocument/2006/relationships/image" Target="../media/image5.png"/><Relationship Id="rId6" Type="http://schemas.openxmlformats.org/officeDocument/2006/relationships/image" Target="../media/image2.png"/><Relationship Id="rId5" Type="http://schemas.openxmlformats.org/officeDocument/2006/relationships/hyperlink" Target="#Data_Fluoride_Items"/><Relationship Id="rId4" Type="http://schemas.openxmlformats.org/officeDocument/2006/relationships/image" Target="../media/image3.png"/></Relationships>
</file>

<file path=xl/drawings/_rels/drawing9.xml.rels><?xml version="1.0" encoding="UTF-8" standalone="yes"?>
<Relationships xmlns="http://schemas.openxmlformats.org/package/2006/relationships"><Relationship Id="rId3" Type="http://schemas.openxmlformats.org/officeDocument/2006/relationships/hyperlink" Target="#'Overall Prescribing'!A1"/><Relationship Id="rId2" Type="http://schemas.openxmlformats.org/officeDocument/2006/relationships/image" Target="../media/image3.png"/><Relationship Id="rId1" Type="http://schemas.openxmlformats.org/officeDocument/2006/relationships/hyperlink" Target="#Overview!A1"/><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12</xdr:row>
      <xdr:rowOff>38100</xdr:rowOff>
    </xdr:from>
    <xdr:to>
      <xdr:col>3</xdr:col>
      <xdr:colOff>276225</xdr:colOff>
      <xdr:row>12</xdr:row>
      <xdr:rowOff>268604</xdr:rowOff>
    </xdr:to>
    <xdr:pic>
      <xdr:nvPicPr>
        <xdr:cNvPr id="6" name="Picture 5">
          <a:hlinkClick xmlns:r="http://schemas.openxmlformats.org/officeDocument/2006/relationships" r:id="rId1" tooltip="Overall Prescribing"/>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7875" y="3695700"/>
          <a:ext cx="276225" cy="230504"/>
        </a:xfrm>
        <a:prstGeom prst="rect">
          <a:avLst/>
        </a:prstGeom>
      </xdr:spPr>
    </xdr:pic>
    <xdr:clientData fPrintsWithSheet="0"/>
  </xdr:twoCellAnchor>
  <xdr:twoCellAnchor editAs="oneCell">
    <xdr:from>
      <xdr:col>3</xdr:col>
      <xdr:colOff>323850</xdr:colOff>
      <xdr:row>12</xdr:row>
      <xdr:rowOff>19050</xdr:rowOff>
    </xdr:from>
    <xdr:to>
      <xdr:col>3</xdr:col>
      <xdr:colOff>649401</xdr:colOff>
      <xdr:row>12</xdr:row>
      <xdr:rowOff>295275</xdr:rowOff>
    </xdr:to>
    <xdr:pic>
      <xdr:nvPicPr>
        <xdr:cNvPr id="7" name="Picture 6">
          <a:hlinkClick xmlns:r="http://schemas.openxmlformats.org/officeDocument/2006/relationships" r:id="rId3" tooltip="(Data) Overall Prescribing"/>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371725" y="3676650"/>
          <a:ext cx="325551" cy="276225"/>
        </a:xfrm>
        <a:prstGeom prst="rect">
          <a:avLst/>
        </a:prstGeom>
      </xdr:spPr>
    </xdr:pic>
    <xdr:clientData fPrintsWithSheet="0"/>
  </xdr:twoCellAnchor>
  <xdr:twoCellAnchor editAs="oneCell">
    <xdr:from>
      <xdr:col>3</xdr:col>
      <xdr:colOff>0</xdr:colOff>
      <xdr:row>14</xdr:row>
      <xdr:rowOff>38100</xdr:rowOff>
    </xdr:from>
    <xdr:to>
      <xdr:col>3</xdr:col>
      <xdr:colOff>276225</xdr:colOff>
      <xdr:row>14</xdr:row>
      <xdr:rowOff>268604</xdr:rowOff>
    </xdr:to>
    <xdr:pic>
      <xdr:nvPicPr>
        <xdr:cNvPr id="8" name="Picture 7">
          <a:hlinkClick xmlns:r="http://schemas.openxmlformats.org/officeDocument/2006/relationships" r:id="rId5" tooltip="Antimicrobial Prescribing"/>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7875" y="4533900"/>
          <a:ext cx="276225" cy="230504"/>
        </a:xfrm>
        <a:prstGeom prst="rect">
          <a:avLst/>
        </a:prstGeom>
      </xdr:spPr>
    </xdr:pic>
    <xdr:clientData fPrintsWithSheet="0"/>
  </xdr:twoCellAnchor>
  <xdr:twoCellAnchor editAs="oneCell">
    <xdr:from>
      <xdr:col>3</xdr:col>
      <xdr:colOff>323850</xdr:colOff>
      <xdr:row>14</xdr:row>
      <xdr:rowOff>19050</xdr:rowOff>
    </xdr:from>
    <xdr:to>
      <xdr:col>3</xdr:col>
      <xdr:colOff>649401</xdr:colOff>
      <xdr:row>14</xdr:row>
      <xdr:rowOff>295275</xdr:rowOff>
    </xdr:to>
    <xdr:pic>
      <xdr:nvPicPr>
        <xdr:cNvPr id="9" name="Picture 8">
          <a:hlinkClick xmlns:r="http://schemas.openxmlformats.org/officeDocument/2006/relationships" r:id="rId6" tooltip="(Data) Antimicrobial Prescribing"/>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371725" y="4514850"/>
          <a:ext cx="325551" cy="276225"/>
        </a:xfrm>
        <a:prstGeom prst="rect">
          <a:avLst/>
        </a:prstGeom>
      </xdr:spPr>
    </xdr:pic>
    <xdr:clientData fPrintsWithSheet="0"/>
  </xdr:twoCellAnchor>
  <xdr:twoCellAnchor editAs="oneCell">
    <xdr:from>
      <xdr:col>3</xdr:col>
      <xdr:colOff>0</xdr:colOff>
      <xdr:row>16</xdr:row>
      <xdr:rowOff>38100</xdr:rowOff>
    </xdr:from>
    <xdr:to>
      <xdr:col>3</xdr:col>
      <xdr:colOff>276225</xdr:colOff>
      <xdr:row>16</xdr:row>
      <xdr:rowOff>268604</xdr:rowOff>
    </xdr:to>
    <xdr:pic>
      <xdr:nvPicPr>
        <xdr:cNvPr id="10" name="Picture 9">
          <a:hlinkClick xmlns:r="http://schemas.openxmlformats.org/officeDocument/2006/relationships" r:id="rId7" tooltip="Fluoride Prescribing"/>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7875" y="5229225"/>
          <a:ext cx="276225" cy="230504"/>
        </a:xfrm>
        <a:prstGeom prst="rect">
          <a:avLst/>
        </a:prstGeom>
      </xdr:spPr>
    </xdr:pic>
    <xdr:clientData fPrintsWithSheet="0"/>
  </xdr:twoCellAnchor>
  <xdr:twoCellAnchor editAs="oneCell">
    <xdr:from>
      <xdr:col>3</xdr:col>
      <xdr:colOff>323850</xdr:colOff>
      <xdr:row>16</xdr:row>
      <xdr:rowOff>19050</xdr:rowOff>
    </xdr:from>
    <xdr:to>
      <xdr:col>3</xdr:col>
      <xdr:colOff>649401</xdr:colOff>
      <xdr:row>16</xdr:row>
      <xdr:rowOff>295275</xdr:rowOff>
    </xdr:to>
    <xdr:pic>
      <xdr:nvPicPr>
        <xdr:cNvPr id="11" name="Picture 10">
          <a:hlinkClick xmlns:r="http://schemas.openxmlformats.org/officeDocument/2006/relationships" r:id="rId8" tooltip="(Data) Fluoride Prescribing"/>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371725" y="5210175"/>
          <a:ext cx="325551" cy="276225"/>
        </a:xfrm>
        <a:prstGeom prst="rect">
          <a:avLst/>
        </a:prstGeom>
      </xdr:spPr>
    </xdr:pic>
    <xdr:clientData fPrintsWithSheet="0"/>
  </xdr:twoCellAnchor>
  <xdr:twoCellAnchor editAs="oneCell">
    <xdr:from>
      <xdr:col>3</xdr:col>
      <xdr:colOff>0</xdr:colOff>
      <xdr:row>22</xdr:row>
      <xdr:rowOff>38100</xdr:rowOff>
    </xdr:from>
    <xdr:to>
      <xdr:col>3</xdr:col>
      <xdr:colOff>276225</xdr:colOff>
      <xdr:row>22</xdr:row>
      <xdr:rowOff>268604</xdr:rowOff>
    </xdr:to>
    <xdr:pic>
      <xdr:nvPicPr>
        <xdr:cNvPr id="12" name="Picture 11">
          <a:hlinkClick xmlns:r="http://schemas.openxmlformats.org/officeDocument/2006/relationships" r:id="rId9" tooltip="Top Antimicrobial Items"/>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7875" y="5924550"/>
          <a:ext cx="276225" cy="230504"/>
        </a:xfrm>
        <a:prstGeom prst="rect">
          <a:avLst/>
        </a:prstGeom>
      </xdr:spPr>
    </xdr:pic>
    <xdr:clientData fPrintsWithSheet="0"/>
  </xdr:twoCellAnchor>
  <xdr:twoCellAnchor editAs="oneCell">
    <xdr:from>
      <xdr:col>3</xdr:col>
      <xdr:colOff>323850</xdr:colOff>
      <xdr:row>22</xdr:row>
      <xdr:rowOff>19050</xdr:rowOff>
    </xdr:from>
    <xdr:to>
      <xdr:col>3</xdr:col>
      <xdr:colOff>649401</xdr:colOff>
      <xdr:row>22</xdr:row>
      <xdr:rowOff>295275</xdr:rowOff>
    </xdr:to>
    <xdr:pic>
      <xdr:nvPicPr>
        <xdr:cNvPr id="13" name="Picture 12">
          <a:hlinkClick xmlns:r="http://schemas.openxmlformats.org/officeDocument/2006/relationships" r:id="rId6" tooltip="(Data) Top Antimicrobial Items"/>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371725" y="5905500"/>
          <a:ext cx="325551" cy="276225"/>
        </a:xfrm>
        <a:prstGeom prst="rect">
          <a:avLst/>
        </a:prstGeom>
      </xdr:spPr>
    </xdr:pic>
    <xdr:clientData fPrintsWithSheet="0"/>
  </xdr:twoCellAnchor>
  <xdr:twoCellAnchor editAs="oneCell">
    <xdr:from>
      <xdr:col>1</xdr:col>
      <xdr:colOff>168198</xdr:colOff>
      <xdr:row>7</xdr:row>
      <xdr:rowOff>0</xdr:rowOff>
    </xdr:from>
    <xdr:to>
      <xdr:col>2</xdr:col>
      <xdr:colOff>0</xdr:colOff>
      <xdr:row>7</xdr:row>
      <xdr:rowOff>266699</xdr:rowOff>
    </xdr:to>
    <xdr:pic>
      <xdr:nvPicPr>
        <xdr:cNvPr id="14" name="Picture 13">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10"/>
        <a:stretch>
          <a:fillRect/>
        </a:stretch>
      </xdr:blipFill>
      <xdr:spPr>
        <a:xfrm>
          <a:off x="549198" y="3743325"/>
          <a:ext cx="269952" cy="266699"/>
        </a:xfrm>
        <a:prstGeom prst="rect">
          <a:avLst/>
        </a:prstGeom>
      </xdr:spPr>
    </xdr:pic>
    <xdr:clientData fPrintsWithSheet="0"/>
  </xdr:twoCellAnchor>
  <xdr:twoCellAnchor editAs="oneCell">
    <xdr:from>
      <xdr:col>1</xdr:col>
      <xdr:colOff>161925</xdr:colOff>
      <xdr:row>8</xdr:row>
      <xdr:rowOff>0</xdr:rowOff>
    </xdr:from>
    <xdr:to>
      <xdr:col>2</xdr:col>
      <xdr:colOff>0</xdr:colOff>
      <xdr:row>8</xdr:row>
      <xdr:rowOff>230504</xdr:rowOff>
    </xdr:to>
    <xdr:pic>
      <xdr:nvPicPr>
        <xdr:cNvPr id="15" name="Picture 14">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42925" y="4048125"/>
          <a:ext cx="276225" cy="230504"/>
        </a:xfrm>
        <a:prstGeom prst="rect">
          <a:avLst/>
        </a:prstGeom>
      </xdr:spPr>
    </xdr:pic>
    <xdr:clientData fPrintsWithSheet="0"/>
  </xdr:twoCellAnchor>
  <xdr:twoCellAnchor editAs="oneCell">
    <xdr:from>
      <xdr:col>1</xdr:col>
      <xdr:colOff>112599</xdr:colOff>
      <xdr:row>9</xdr:row>
      <xdr:rowOff>0</xdr:rowOff>
    </xdr:from>
    <xdr:to>
      <xdr:col>2</xdr:col>
      <xdr:colOff>0</xdr:colOff>
      <xdr:row>9</xdr:row>
      <xdr:rowOff>276225</xdr:rowOff>
    </xdr:to>
    <xdr:pic>
      <xdr:nvPicPr>
        <xdr:cNvPr id="16" name="Picture 15">
          <a:extLst>
            <a:ext uri="{FF2B5EF4-FFF2-40B4-BE49-F238E27FC236}">
              <a16:creationId xmlns:a16="http://schemas.microsoft.com/office/drawing/2014/main" id="{00000000-0008-0000-0000-000010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93599" y="4352925"/>
          <a:ext cx="325551" cy="276225"/>
        </a:xfrm>
        <a:prstGeom prst="rect">
          <a:avLst/>
        </a:prstGeom>
      </xdr:spPr>
    </xdr:pic>
    <xdr:clientData fPrintsWithSheet="0"/>
  </xdr:twoCellAnchor>
  <xdr:twoCellAnchor editAs="oneCell">
    <xdr:from>
      <xdr:col>3</xdr:col>
      <xdr:colOff>0</xdr:colOff>
      <xdr:row>24</xdr:row>
      <xdr:rowOff>38100</xdr:rowOff>
    </xdr:from>
    <xdr:to>
      <xdr:col>3</xdr:col>
      <xdr:colOff>276225</xdr:colOff>
      <xdr:row>24</xdr:row>
      <xdr:rowOff>268604</xdr:rowOff>
    </xdr:to>
    <xdr:pic>
      <xdr:nvPicPr>
        <xdr:cNvPr id="17" name="Picture 16">
          <a:hlinkClick xmlns:r="http://schemas.openxmlformats.org/officeDocument/2006/relationships" r:id="rId11" tooltip="Overall Prescribing-Qtr"/>
          <a:extLst>
            <a:ext uri="{FF2B5EF4-FFF2-40B4-BE49-F238E27FC236}">
              <a16:creationId xmlns:a16="http://schemas.microsoft.com/office/drawing/2014/main" id="{00000000-0008-0000-0000-000011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7875" y="5038725"/>
          <a:ext cx="276225" cy="230504"/>
        </a:xfrm>
        <a:prstGeom prst="rect">
          <a:avLst/>
        </a:prstGeom>
      </xdr:spPr>
    </xdr:pic>
    <xdr:clientData fPrintsWithSheet="0"/>
  </xdr:twoCellAnchor>
  <xdr:twoCellAnchor editAs="oneCell">
    <xdr:from>
      <xdr:col>3</xdr:col>
      <xdr:colOff>323850</xdr:colOff>
      <xdr:row>24</xdr:row>
      <xdr:rowOff>19050</xdr:rowOff>
    </xdr:from>
    <xdr:to>
      <xdr:col>3</xdr:col>
      <xdr:colOff>649401</xdr:colOff>
      <xdr:row>24</xdr:row>
      <xdr:rowOff>295275</xdr:rowOff>
    </xdr:to>
    <xdr:pic>
      <xdr:nvPicPr>
        <xdr:cNvPr id="19" name="Picture 18">
          <a:hlinkClick xmlns:r="http://schemas.openxmlformats.org/officeDocument/2006/relationships" r:id="rId12" tooltip="(Data) Overall Prescribing-Qtr"/>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371725" y="5019675"/>
          <a:ext cx="325551" cy="276225"/>
        </a:xfrm>
        <a:prstGeom prst="rect">
          <a:avLst/>
        </a:prstGeom>
      </xdr:spPr>
    </xdr:pic>
    <xdr:clientData fPrintsWithSheet="0"/>
  </xdr:twoCellAnchor>
  <xdr:twoCellAnchor editAs="oneCell">
    <xdr:from>
      <xdr:col>0</xdr:col>
      <xdr:colOff>47626</xdr:colOff>
      <xdr:row>0</xdr:row>
      <xdr:rowOff>19050</xdr:rowOff>
    </xdr:from>
    <xdr:to>
      <xdr:col>6</xdr:col>
      <xdr:colOff>342900</xdr:colOff>
      <xdr:row>0</xdr:row>
      <xdr:rowOff>1647825</xdr:rowOff>
    </xdr:to>
    <xdr:pic>
      <xdr:nvPicPr>
        <xdr:cNvPr id="28" name="Picture 27">
          <a:extLst>
            <a:ext uri="{FF2B5EF4-FFF2-40B4-BE49-F238E27FC236}">
              <a16:creationId xmlns:a16="http://schemas.microsoft.com/office/drawing/2014/main" id="{00000000-0008-0000-0000-00001C000000}"/>
            </a:ext>
          </a:extLst>
        </xdr:cNvPr>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47626" y="19050"/>
          <a:ext cx="11172824" cy="1628775"/>
        </a:xfrm>
        <a:prstGeom prst="rect">
          <a:avLst/>
        </a:prstGeom>
      </xdr:spPr>
    </xdr:pic>
    <xdr:clientData/>
  </xdr:twoCellAnchor>
  <xdr:oneCellAnchor>
    <xdr:from>
      <xdr:col>3</xdr:col>
      <xdr:colOff>0</xdr:colOff>
      <xdr:row>24</xdr:row>
      <xdr:rowOff>38100</xdr:rowOff>
    </xdr:from>
    <xdr:ext cx="276225" cy="230504"/>
    <xdr:pic>
      <xdr:nvPicPr>
        <xdr:cNvPr id="24" name="Picture 23">
          <a:hlinkClick xmlns:r="http://schemas.openxmlformats.org/officeDocument/2006/relationships" r:id="rId14" tooltip="Top Antimicrobial Items"/>
          <a:extLst>
            <a:ext uri="{FF2B5EF4-FFF2-40B4-BE49-F238E27FC236}">
              <a16:creationId xmlns:a16="http://schemas.microsoft.com/office/drawing/2014/main" id="{E98DB01D-A112-4C24-B368-4F00103D809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77440" y="6736080"/>
          <a:ext cx="276225" cy="230504"/>
        </a:xfrm>
        <a:prstGeom prst="rect">
          <a:avLst/>
        </a:prstGeom>
      </xdr:spPr>
    </xdr:pic>
    <xdr:clientData fPrintsWithSheet="0"/>
  </xdr:oneCellAnchor>
  <xdr:oneCellAnchor>
    <xdr:from>
      <xdr:col>3</xdr:col>
      <xdr:colOff>323850</xdr:colOff>
      <xdr:row>24</xdr:row>
      <xdr:rowOff>19050</xdr:rowOff>
    </xdr:from>
    <xdr:ext cx="325551" cy="276225"/>
    <xdr:pic>
      <xdr:nvPicPr>
        <xdr:cNvPr id="25" name="Picture 24">
          <a:hlinkClick xmlns:r="http://schemas.openxmlformats.org/officeDocument/2006/relationships" r:id="rId8" tooltip="(Data) Top Antimicrobial Items"/>
          <a:extLst>
            <a:ext uri="{FF2B5EF4-FFF2-40B4-BE49-F238E27FC236}">
              <a16:creationId xmlns:a16="http://schemas.microsoft.com/office/drawing/2014/main" id="{42CA8352-9717-4B11-8759-5588AC989F5C}"/>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701290" y="6717030"/>
          <a:ext cx="325551" cy="276225"/>
        </a:xfrm>
        <a:prstGeom prst="rect">
          <a:avLst/>
        </a:prstGeom>
      </xdr:spPr>
    </xdr:pic>
    <xdr:clientData fPrintsWithSheet="0"/>
  </xdr:oneCellAnchor>
  <xdr:oneCellAnchor>
    <xdr:from>
      <xdr:col>3</xdr:col>
      <xdr:colOff>0</xdr:colOff>
      <xdr:row>20</xdr:row>
      <xdr:rowOff>38100</xdr:rowOff>
    </xdr:from>
    <xdr:ext cx="276225" cy="230504"/>
    <xdr:pic>
      <xdr:nvPicPr>
        <xdr:cNvPr id="20" name="Picture 19">
          <a:hlinkClick xmlns:r="http://schemas.openxmlformats.org/officeDocument/2006/relationships" r:id="rId11" tooltip="Overall Prescribing-Qtr"/>
          <a:extLst>
            <a:ext uri="{FF2B5EF4-FFF2-40B4-BE49-F238E27FC236}">
              <a16:creationId xmlns:a16="http://schemas.microsoft.com/office/drawing/2014/main" id="{E54DFBA5-9D8A-44EC-9DEB-70EE654916C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77440" y="8237220"/>
          <a:ext cx="276225" cy="230504"/>
        </a:xfrm>
        <a:prstGeom prst="rect">
          <a:avLst/>
        </a:prstGeom>
      </xdr:spPr>
    </xdr:pic>
    <xdr:clientData fPrintsWithSheet="0"/>
  </xdr:oneCellAnchor>
  <xdr:oneCellAnchor>
    <xdr:from>
      <xdr:col>3</xdr:col>
      <xdr:colOff>323850</xdr:colOff>
      <xdr:row>20</xdr:row>
      <xdr:rowOff>19050</xdr:rowOff>
    </xdr:from>
    <xdr:ext cx="325551" cy="276225"/>
    <xdr:pic>
      <xdr:nvPicPr>
        <xdr:cNvPr id="21" name="Picture 20">
          <a:hlinkClick xmlns:r="http://schemas.openxmlformats.org/officeDocument/2006/relationships" r:id="rId12" tooltip="(Data) Overall Prescribing-Qtr"/>
          <a:extLst>
            <a:ext uri="{FF2B5EF4-FFF2-40B4-BE49-F238E27FC236}">
              <a16:creationId xmlns:a16="http://schemas.microsoft.com/office/drawing/2014/main" id="{51BABDBC-F7C8-4500-A0B2-56FC0925AD1E}"/>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701290" y="8218170"/>
          <a:ext cx="325551" cy="276225"/>
        </a:xfrm>
        <a:prstGeom prst="rect">
          <a:avLst/>
        </a:prstGeom>
      </xdr:spPr>
    </xdr:pic>
    <xdr:clientData fPrintsWithSheet="0"/>
  </xdr:oneCellAnchor>
  <xdr:oneCellAnchor>
    <xdr:from>
      <xdr:col>3</xdr:col>
      <xdr:colOff>0</xdr:colOff>
      <xdr:row>20</xdr:row>
      <xdr:rowOff>38100</xdr:rowOff>
    </xdr:from>
    <xdr:ext cx="276225" cy="230504"/>
    <xdr:pic>
      <xdr:nvPicPr>
        <xdr:cNvPr id="22" name="Picture 21">
          <a:hlinkClick xmlns:r="http://schemas.openxmlformats.org/officeDocument/2006/relationships" r:id="rId15" tooltip="Top Antimicrobial Items"/>
          <a:extLst>
            <a:ext uri="{FF2B5EF4-FFF2-40B4-BE49-F238E27FC236}">
              <a16:creationId xmlns:a16="http://schemas.microsoft.com/office/drawing/2014/main" id="{2C9AF6AE-5C8D-4ACB-854A-CE7771CB3FF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77440" y="8237220"/>
          <a:ext cx="276225" cy="230504"/>
        </a:xfrm>
        <a:prstGeom prst="rect">
          <a:avLst/>
        </a:prstGeom>
      </xdr:spPr>
    </xdr:pic>
    <xdr:clientData fPrintsWithSheet="0"/>
  </xdr:oneCellAnchor>
  <xdr:oneCellAnchor>
    <xdr:from>
      <xdr:col>3</xdr:col>
      <xdr:colOff>323850</xdr:colOff>
      <xdr:row>20</xdr:row>
      <xdr:rowOff>19050</xdr:rowOff>
    </xdr:from>
    <xdr:ext cx="325551" cy="276225"/>
    <xdr:pic>
      <xdr:nvPicPr>
        <xdr:cNvPr id="23" name="Picture 22">
          <a:hlinkClick xmlns:r="http://schemas.openxmlformats.org/officeDocument/2006/relationships" r:id="rId16" tooltip="(Data) Top Antimicrobial Items"/>
          <a:extLst>
            <a:ext uri="{FF2B5EF4-FFF2-40B4-BE49-F238E27FC236}">
              <a16:creationId xmlns:a16="http://schemas.microsoft.com/office/drawing/2014/main" id="{0517EBA5-586E-4A1A-B883-E4D81411358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701290" y="8218170"/>
          <a:ext cx="325551" cy="276225"/>
        </a:xfrm>
        <a:prstGeom prst="rect">
          <a:avLst/>
        </a:prstGeom>
      </xdr:spPr>
    </xdr:pic>
    <xdr:clientData fPrintsWithSheet="0"/>
  </xdr:oneCellAnchor>
  <xdr:oneCellAnchor>
    <xdr:from>
      <xdr:col>3</xdr:col>
      <xdr:colOff>0</xdr:colOff>
      <xdr:row>18</xdr:row>
      <xdr:rowOff>38100</xdr:rowOff>
    </xdr:from>
    <xdr:ext cx="276225" cy="230504"/>
    <xdr:pic>
      <xdr:nvPicPr>
        <xdr:cNvPr id="26" name="Picture 25">
          <a:hlinkClick xmlns:r="http://schemas.openxmlformats.org/officeDocument/2006/relationships" r:id="rId11" tooltip="Overall Prescribing-Qtr"/>
          <a:extLst>
            <a:ext uri="{FF2B5EF4-FFF2-40B4-BE49-F238E27FC236}">
              <a16:creationId xmlns:a16="http://schemas.microsoft.com/office/drawing/2014/main" id="{142150D4-7253-4F3B-9102-283EA00466C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77440" y="7513320"/>
          <a:ext cx="276225" cy="230504"/>
        </a:xfrm>
        <a:prstGeom prst="rect">
          <a:avLst/>
        </a:prstGeom>
      </xdr:spPr>
    </xdr:pic>
    <xdr:clientData fPrintsWithSheet="0"/>
  </xdr:oneCellAnchor>
  <xdr:oneCellAnchor>
    <xdr:from>
      <xdr:col>3</xdr:col>
      <xdr:colOff>323850</xdr:colOff>
      <xdr:row>18</xdr:row>
      <xdr:rowOff>19050</xdr:rowOff>
    </xdr:from>
    <xdr:ext cx="325551" cy="276225"/>
    <xdr:pic>
      <xdr:nvPicPr>
        <xdr:cNvPr id="27" name="Picture 26">
          <a:hlinkClick xmlns:r="http://schemas.openxmlformats.org/officeDocument/2006/relationships" r:id="rId12" tooltip="(Data) Overall Prescribing-Qtr"/>
          <a:extLst>
            <a:ext uri="{FF2B5EF4-FFF2-40B4-BE49-F238E27FC236}">
              <a16:creationId xmlns:a16="http://schemas.microsoft.com/office/drawing/2014/main" id="{2724DDB7-8C37-4CEC-9C56-6118034DD5B5}"/>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701290" y="7494270"/>
          <a:ext cx="325551" cy="276225"/>
        </a:xfrm>
        <a:prstGeom prst="rect">
          <a:avLst/>
        </a:prstGeom>
      </xdr:spPr>
    </xdr:pic>
    <xdr:clientData fPrintsWithSheet="0"/>
  </xdr:oneCellAnchor>
  <xdr:oneCellAnchor>
    <xdr:from>
      <xdr:col>3</xdr:col>
      <xdr:colOff>0</xdr:colOff>
      <xdr:row>18</xdr:row>
      <xdr:rowOff>38100</xdr:rowOff>
    </xdr:from>
    <xdr:ext cx="276225" cy="230504"/>
    <xdr:pic>
      <xdr:nvPicPr>
        <xdr:cNvPr id="30" name="Picture 29">
          <a:hlinkClick xmlns:r="http://schemas.openxmlformats.org/officeDocument/2006/relationships" r:id="rId17" tooltip="Top Antimicrobial Items"/>
          <a:extLst>
            <a:ext uri="{FF2B5EF4-FFF2-40B4-BE49-F238E27FC236}">
              <a16:creationId xmlns:a16="http://schemas.microsoft.com/office/drawing/2014/main" id="{0BCC8F6C-8634-4F0A-9473-EE4BA80FF8F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77440" y="7513320"/>
          <a:ext cx="276225" cy="230504"/>
        </a:xfrm>
        <a:prstGeom prst="rect">
          <a:avLst/>
        </a:prstGeom>
      </xdr:spPr>
    </xdr:pic>
    <xdr:clientData fPrintsWithSheet="0"/>
  </xdr:oneCellAnchor>
  <xdr:oneCellAnchor>
    <xdr:from>
      <xdr:col>3</xdr:col>
      <xdr:colOff>323850</xdr:colOff>
      <xdr:row>18</xdr:row>
      <xdr:rowOff>19050</xdr:rowOff>
    </xdr:from>
    <xdr:ext cx="325551" cy="276225"/>
    <xdr:pic>
      <xdr:nvPicPr>
        <xdr:cNvPr id="31" name="Picture 30">
          <a:hlinkClick xmlns:r="http://schemas.openxmlformats.org/officeDocument/2006/relationships" r:id="rId18" tooltip="(Data) Top Antimicrobial Items"/>
          <a:extLst>
            <a:ext uri="{FF2B5EF4-FFF2-40B4-BE49-F238E27FC236}">
              <a16:creationId xmlns:a16="http://schemas.microsoft.com/office/drawing/2014/main" id="{886F8F77-889A-4B6A-A32D-15650526798C}"/>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701290" y="7494270"/>
          <a:ext cx="325551" cy="276225"/>
        </a:xfrm>
        <a:prstGeom prst="rect">
          <a:avLst/>
        </a:prstGeom>
      </xdr:spPr>
    </xdr:pic>
    <xdr:clientData fPrintsWithSheet="0"/>
  </xdr:oneCellAnchor>
</xdr:wsDr>
</file>

<file path=xl/drawings/drawing10.xml><?xml version="1.0" encoding="utf-8"?>
<xdr:wsDr xmlns:xdr="http://schemas.openxmlformats.org/drawingml/2006/spreadsheetDrawing" xmlns:a="http://schemas.openxmlformats.org/drawingml/2006/main">
  <xdr:twoCellAnchor>
    <xdr:from>
      <xdr:col>1</xdr:col>
      <xdr:colOff>28575</xdr:colOff>
      <xdr:row>0</xdr:row>
      <xdr:rowOff>19050</xdr:rowOff>
    </xdr:from>
    <xdr:to>
      <xdr:col>2</xdr:col>
      <xdr:colOff>203277</xdr:colOff>
      <xdr:row>0</xdr:row>
      <xdr:rowOff>285749</xdr:rowOff>
    </xdr:to>
    <xdr:pic>
      <xdr:nvPicPr>
        <xdr:cNvPr id="2" name="Picture 1">
          <a:hlinkClick xmlns:r="http://schemas.openxmlformats.org/officeDocument/2006/relationships" r:id="rId1" tooltip="Home"/>
          <a:extLst>
            <a:ext uri="{FF2B5EF4-FFF2-40B4-BE49-F238E27FC236}">
              <a16:creationId xmlns:a16="http://schemas.microsoft.com/office/drawing/2014/main" id="{A71CEC34-B7F9-4928-B861-2F4058595410}"/>
            </a:ext>
          </a:extLst>
        </xdr:cNvPr>
        <xdr:cNvPicPr>
          <a:picLocks noChangeAspect="1"/>
        </xdr:cNvPicPr>
      </xdr:nvPicPr>
      <xdr:blipFill>
        <a:blip xmlns:r="http://schemas.openxmlformats.org/officeDocument/2006/relationships" r:embed="rId2"/>
        <a:stretch>
          <a:fillRect/>
        </a:stretch>
      </xdr:blipFill>
      <xdr:spPr>
        <a:xfrm>
          <a:off x="653415" y="19050"/>
          <a:ext cx="273762" cy="266699"/>
        </a:xfrm>
        <a:prstGeom prst="rect">
          <a:avLst/>
        </a:prstGeom>
      </xdr:spPr>
    </xdr:pic>
    <xdr:clientData fPrintsWithSheet="0"/>
  </xdr:twoCellAnchor>
  <xdr:twoCellAnchor>
    <xdr:from>
      <xdr:col>1</xdr:col>
      <xdr:colOff>28575</xdr:colOff>
      <xdr:row>0</xdr:row>
      <xdr:rowOff>304800</xdr:rowOff>
    </xdr:from>
    <xdr:to>
      <xdr:col>2</xdr:col>
      <xdr:colOff>209550</xdr:colOff>
      <xdr:row>0</xdr:row>
      <xdr:rowOff>535304</xdr:rowOff>
    </xdr:to>
    <xdr:pic>
      <xdr:nvPicPr>
        <xdr:cNvPr id="3" name="Picture 2">
          <a:hlinkClick xmlns:r="http://schemas.openxmlformats.org/officeDocument/2006/relationships" r:id="rId3"/>
          <a:extLst>
            <a:ext uri="{FF2B5EF4-FFF2-40B4-BE49-F238E27FC236}">
              <a16:creationId xmlns:a16="http://schemas.microsoft.com/office/drawing/2014/main" id="{9318970C-F6C4-4FE3-A252-92B308974C4D}"/>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53415" y="304800"/>
          <a:ext cx="280035" cy="230504"/>
        </a:xfrm>
        <a:prstGeom prst="rect">
          <a:avLst/>
        </a:prstGeom>
      </xdr:spPr>
    </xdr:pic>
    <xdr:clientData fPrintsWithSheet="0"/>
  </xdr:twoCellAnchor>
</xdr:wsDr>
</file>

<file path=xl/drawings/drawing11.xml><?xml version="1.0" encoding="utf-8"?>
<xdr:wsDr xmlns:xdr="http://schemas.openxmlformats.org/drawingml/2006/spreadsheetDrawing" xmlns:a="http://schemas.openxmlformats.org/drawingml/2006/main">
  <xdr:twoCellAnchor>
    <xdr:from>
      <xdr:col>1</xdr:col>
      <xdr:colOff>28575</xdr:colOff>
      <xdr:row>0</xdr:row>
      <xdr:rowOff>19050</xdr:rowOff>
    </xdr:from>
    <xdr:to>
      <xdr:col>2</xdr:col>
      <xdr:colOff>203277</xdr:colOff>
      <xdr:row>0</xdr:row>
      <xdr:rowOff>285749</xdr:rowOff>
    </xdr:to>
    <xdr:pic>
      <xdr:nvPicPr>
        <xdr:cNvPr id="2" name="Picture 1">
          <a:hlinkClick xmlns:r="http://schemas.openxmlformats.org/officeDocument/2006/relationships" r:id="rId1" tooltip="Home"/>
          <a:extLst>
            <a:ext uri="{FF2B5EF4-FFF2-40B4-BE49-F238E27FC236}">
              <a16:creationId xmlns:a16="http://schemas.microsoft.com/office/drawing/2014/main" id="{BAF02F74-4860-4177-A924-97F4EEFAF61F}"/>
            </a:ext>
          </a:extLst>
        </xdr:cNvPr>
        <xdr:cNvPicPr>
          <a:picLocks noChangeAspect="1"/>
        </xdr:cNvPicPr>
      </xdr:nvPicPr>
      <xdr:blipFill>
        <a:blip xmlns:r="http://schemas.openxmlformats.org/officeDocument/2006/relationships" r:embed="rId2"/>
        <a:stretch>
          <a:fillRect/>
        </a:stretch>
      </xdr:blipFill>
      <xdr:spPr>
        <a:xfrm>
          <a:off x="653415" y="19050"/>
          <a:ext cx="273762" cy="266699"/>
        </a:xfrm>
        <a:prstGeom prst="rect">
          <a:avLst/>
        </a:prstGeom>
      </xdr:spPr>
    </xdr:pic>
    <xdr:clientData fPrintsWithSheet="0"/>
  </xdr:twoCellAnchor>
  <xdr:twoCellAnchor>
    <xdr:from>
      <xdr:col>1</xdr:col>
      <xdr:colOff>28575</xdr:colOff>
      <xdr:row>0</xdr:row>
      <xdr:rowOff>304800</xdr:rowOff>
    </xdr:from>
    <xdr:to>
      <xdr:col>2</xdr:col>
      <xdr:colOff>209550</xdr:colOff>
      <xdr:row>0</xdr:row>
      <xdr:rowOff>535304</xdr:rowOff>
    </xdr:to>
    <xdr:pic>
      <xdr:nvPicPr>
        <xdr:cNvPr id="3" name="Picture 2">
          <a:hlinkClick xmlns:r="http://schemas.openxmlformats.org/officeDocument/2006/relationships" r:id="rId3"/>
          <a:extLst>
            <a:ext uri="{FF2B5EF4-FFF2-40B4-BE49-F238E27FC236}">
              <a16:creationId xmlns:a16="http://schemas.microsoft.com/office/drawing/2014/main" id="{3DC058F4-A7D8-422A-B0CA-AB3E5973655E}"/>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53415" y="304800"/>
          <a:ext cx="280035" cy="230504"/>
        </a:xfrm>
        <a:prstGeom prst="rect">
          <a:avLst/>
        </a:prstGeom>
      </xdr:spPr>
    </xdr:pic>
    <xdr:clientData fPrintsWithSheet="0"/>
  </xdr:twoCellAnchor>
</xdr:wsDr>
</file>

<file path=xl/drawings/drawing12.xml><?xml version="1.0" encoding="utf-8"?>
<xdr:wsDr xmlns:xdr="http://schemas.openxmlformats.org/drawingml/2006/spreadsheetDrawing" xmlns:a="http://schemas.openxmlformats.org/drawingml/2006/main">
  <xdr:twoCellAnchor>
    <xdr:from>
      <xdr:col>1</xdr:col>
      <xdr:colOff>28575</xdr:colOff>
      <xdr:row>0</xdr:row>
      <xdr:rowOff>19050</xdr:rowOff>
    </xdr:from>
    <xdr:to>
      <xdr:col>2</xdr:col>
      <xdr:colOff>203277</xdr:colOff>
      <xdr:row>0</xdr:row>
      <xdr:rowOff>285749</xdr:rowOff>
    </xdr:to>
    <xdr:pic>
      <xdr:nvPicPr>
        <xdr:cNvPr id="2" name="Picture 1">
          <a:hlinkClick xmlns:r="http://schemas.openxmlformats.org/officeDocument/2006/relationships" r:id="rId1" tooltip="Home"/>
          <a:extLst>
            <a:ext uri="{FF2B5EF4-FFF2-40B4-BE49-F238E27FC236}">
              <a16:creationId xmlns:a16="http://schemas.microsoft.com/office/drawing/2014/main" id="{16D3723E-7760-4B02-99CD-CFC3C6AF6251}"/>
            </a:ext>
          </a:extLst>
        </xdr:cNvPr>
        <xdr:cNvPicPr>
          <a:picLocks noChangeAspect="1"/>
        </xdr:cNvPicPr>
      </xdr:nvPicPr>
      <xdr:blipFill>
        <a:blip xmlns:r="http://schemas.openxmlformats.org/officeDocument/2006/relationships" r:embed="rId2"/>
        <a:stretch>
          <a:fillRect/>
        </a:stretch>
      </xdr:blipFill>
      <xdr:spPr>
        <a:xfrm>
          <a:off x="653415" y="19050"/>
          <a:ext cx="273762" cy="266699"/>
        </a:xfrm>
        <a:prstGeom prst="rect">
          <a:avLst/>
        </a:prstGeom>
      </xdr:spPr>
    </xdr:pic>
    <xdr:clientData fPrintsWithSheet="0"/>
  </xdr:twoCellAnchor>
  <xdr:twoCellAnchor>
    <xdr:from>
      <xdr:col>1</xdr:col>
      <xdr:colOff>28575</xdr:colOff>
      <xdr:row>0</xdr:row>
      <xdr:rowOff>304800</xdr:rowOff>
    </xdr:from>
    <xdr:to>
      <xdr:col>2</xdr:col>
      <xdr:colOff>209550</xdr:colOff>
      <xdr:row>0</xdr:row>
      <xdr:rowOff>535304</xdr:rowOff>
    </xdr:to>
    <xdr:pic>
      <xdr:nvPicPr>
        <xdr:cNvPr id="3" name="Picture 2">
          <a:hlinkClick xmlns:r="http://schemas.openxmlformats.org/officeDocument/2006/relationships" r:id="rId3"/>
          <a:extLst>
            <a:ext uri="{FF2B5EF4-FFF2-40B4-BE49-F238E27FC236}">
              <a16:creationId xmlns:a16="http://schemas.microsoft.com/office/drawing/2014/main" id="{19145523-4E8C-4087-BCE9-71DFAF288384}"/>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53415" y="304800"/>
          <a:ext cx="280035" cy="230504"/>
        </a:xfrm>
        <a:prstGeom prst="rect">
          <a:avLst/>
        </a:prstGeom>
      </xdr:spPr>
    </xdr:pic>
    <xdr:clientData fPrintsWithSheet="0"/>
  </xdr:twoCellAnchor>
</xdr:wsDr>
</file>

<file path=xl/drawings/drawing13.xml><?xml version="1.0" encoding="utf-8"?>
<xdr:wsDr xmlns:xdr="http://schemas.openxmlformats.org/drawingml/2006/spreadsheetDrawing" xmlns:a="http://schemas.openxmlformats.org/drawingml/2006/main">
  <xdr:twoCellAnchor>
    <xdr:from>
      <xdr:col>1</xdr:col>
      <xdr:colOff>28575</xdr:colOff>
      <xdr:row>0</xdr:row>
      <xdr:rowOff>19050</xdr:rowOff>
    </xdr:from>
    <xdr:to>
      <xdr:col>2</xdr:col>
      <xdr:colOff>203277</xdr:colOff>
      <xdr:row>0</xdr:row>
      <xdr:rowOff>285749</xdr:rowOff>
    </xdr:to>
    <xdr:pic>
      <xdr:nvPicPr>
        <xdr:cNvPr id="2" name="Picture 1">
          <a:hlinkClick xmlns:r="http://schemas.openxmlformats.org/officeDocument/2006/relationships" r:id="rId1" tooltip="Home"/>
          <a:extLst>
            <a:ext uri="{FF2B5EF4-FFF2-40B4-BE49-F238E27FC236}">
              <a16:creationId xmlns:a16="http://schemas.microsoft.com/office/drawing/2014/main" id="{C2793CB1-C349-46DA-A609-FA7FEA0D8F10}"/>
            </a:ext>
          </a:extLst>
        </xdr:cNvPr>
        <xdr:cNvPicPr>
          <a:picLocks noChangeAspect="1"/>
        </xdr:cNvPicPr>
      </xdr:nvPicPr>
      <xdr:blipFill>
        <a:blip xmlns:r="http://schemas.openxmlformats.org/officeDocument/2006/relationships" r:embed="rId2"/>
        <a:stretch>
          <a:fillRect/>
        </a:stretch>
      </xdr:blipFill>
      <xdr:spPr>
        <a:xfrm>
          <a:off x="653415" y="19050"/>
          <a:ext cx="273762" cy="266699"/>
        </a:xfrm>
        <a:prstGeom prst="rect">
          <a:avLst/>
        </a:prstGeom>
      </xdr:spPr>
    </xdr:pic>
    <xdr:clientData fPrintsWithSheet="0"/>
  </xdr:twoCellAnchor>
  <xdr:twoCellAnchor>
    <xdr:from>
      <xdr:col>1</xdr:col>
      <xdr:colOff>28575</xdr:colOff>
      <xdr:row>0</xdr:row>
      <xdr:rowOff>304800</xdr:rowOff>
    </xdr:from>
    <xdr:to>
      <xdr:col>2</xdr:col>
      <xdr:colOff>209550</xdr:colOff>
      <xdr:row>0</xdr:row>
      <xdr:rowOff>535304</xdr:rowOff>
    </xdr:to>
    <xdr:pic>
      <xdr:nvPicPr>
        <xdr:cNvPr id="3" name="Picture 2">
          <a:hlinkClick xmlns:r="http://schemas.openxmlformats.org/officeDocument/2006/relationships" r:id="rId3"/>
          <a:extLst>
            <a:ext uri="{FF2B5EF4-FFF2-40B4-BE49-F238E27FC236}">
              <a16:creationId xmlns:a16="http://schemas.microsoft.com/office/drawing/2014/main" id="{064EE7F0-9D43-441F-8EAB-975B3A00AD4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53415" y="304800"/>
          <a:ext cx="280035" cy="230504"/>
        </a:xfrm>
        <a:prstGeom prst="rect">
          <a:avLst/>
        </a:prstGeom>
      </xdr:spPr>
    </xdr:pic>
    <xdr:clientData fPrintsWithSheet="0"/>
  </xdr:twoCellAnchor>
</xdr:wsDr>
</file>

<file path=xl/drawings/drawing2.xml><?xml version="1.0" encoding="utf-8"?>
<xdr:wsDr xmlns:xdr="http://schemas.openxmlformats.org/drawingml/2006/spreadsheetDrawing" xmlns:a="http://schemas.openxmlformats.org/drawingml/2006/main">
  <xdr:twoCellAnchor>
    <xdr:from>
      <xdr:col>0</xdr:col>
      <xdr:colOff>114300</xdr:colOff>
      <xdr:row>23</xdr:row>
      <xdr:rowOff>1</xdr:rowOff>
    </xdr:from>
    <xdr:to>
      <xdr:col>8</xdr:col>
      <xdr:colOff>47625</xdr:colOff>
      <xdr:row>25</xdr:row>
      <xdr:rowOff>1</xdr:rowOff>
    </xdr:to>
    <xdr:graphicFrame macro="">
      <xdr:nvGraphicFramePr>
        <xdr:cNvPr id="3" name="Chart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419100</xdr:colOff>
      <xdr:row>19</xdr:row>
      <xdr:rowOff>95250</xdr:rowOff>
    </xdr:from>
    <xdr:to>
      <xdr:col>8</xdr:col>
      <xdr:colOff>1562100</xdr:colOff>
      <xdr:row>21</xdr:row>
      <xdr:rowOff>95250</xdr:rowOff>
    </xdr:to>
    <xdr:graphicFrame macro="">
      <xdr:nvGraphicFramePr>
        <xdr:cNvPr id="4" name="Chart 3">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314326</xdr:colOff>
      <xdr:row>23</xdr:row>
      <xdr:rowOff>95250</xdr:rowOff>
    </xdr:from>
    <xdr:to>
      <xdr:col>9</xdr:col>
      <xdr:colOff>0</xdr:colOff>
      <xdr:row>24</xdr:row>
      <xdr:rowOff>152400</xdr:rowOff>
    </xdr:to>
    <xdr:graphicFrame macro="">
      <xdr:nvGraphicFramePr>
        <xdr:cNvPr id="5" name="Chart 4">
          <a:extLst>
            <a:ext uri="{FF2B5EF4-FFF2-40B4-BE49-F238E27FC236}">
              <a16:creationId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7</xdr:col>
      <xdr:colOff>0</xdr:colOff>
      <xdr:row>1</xdr:row>
      <xdr:rowOff>9526</xdr:rowOff>
    </xdr:from>
    <xdr:to>
      <xdr:col>7</xdr:col>
      <xdr:colOff>269952</xdr:colOff>
      <xdr:row>1</xdr:row>
      <xdr:rowOff>276225</xdr:rowOff>
    </xdr:to>
    <xdr:pic>
      <xdr:nvPicPr>
        <xdr:cNvPr id="8" name="Picture 7">
          <a:hlinkClick xmlns:r="http://schemas.openxmlformats.org/officeDocument/2006/relationships" r:id="rId4" tooltip="Home"/>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5"/>
        <a:stretch>
          <a:fillRect/>
        </a:stretch>
      </xdr:blipFill>
      <xdr:spPr>
        <a:xfrm>
          <a:off x="9934575" y="1743076"/>
          <a:ext cx="269952" cy="266699"/>
        </a:xfrm>
        <a:prstGeom prst="rect">
          <a:avLst/>
        </a:prstGeom>
      </xdr:spPr>
    </xdr:pic>
    <xdr:clientData fPrintsWithSheet="0"/>
  </xdr:twoCellAnchor>
  <xdr:twoCellAnchor editAs="oneCell">
    <xdr:from>
      <xdr:col>7</xdr:col>
      <xdr:colOff>317577</xdr:colOff>
      <xdr:row>1</xdr:row>
      <xdr:rowOff>0</xdr:rowOff>
    </xdr:from>
    <xdr:to>
      <xdr:col>7</xdr:col>
      <xdr:colOff>643128</xdr:colOff>
      <xdr:row>1</xdr:row>
      <xdr:rowOff>276225</xdr:rowOff>
    </xdr:to>
    <xdr:pic>
      <xdr:nvPicPr>
        <xdr:cNvPr id="9" name="Picture 8">
          <a:hlinkClick xmlns:r="http://schemas.openxmlformats.org/officeDocument/2006/relationships" r:id="rId6" tooltip="(Data) Overall Prescribing"/>
          <a:extLst>
            <a:ext uri="{FF2B5EF4-FFF2-40B4-BE49-F238E27FC236}">
              <a16:creationId xmlns:a16="http://schemas.microsoft.com/office/drawing/2014/main" id="{00000000-0008-0000-0100-000009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0252152" y="1733550"/>
          <a:ext cx="325551" cy="276225"/>
        </a:xfrm>
        <a:prstGeom prst="rect">
          <a:avLst/>
        </a:prstGeom>
      </xdr:spPr>
    </xdr:pic>
    <xdr:clientData fPrintsWithSheet="0"/>
  </xdr:twoCellAnchor>
  <xdr:twoCellAnchor>
    <xdr:from>
      <xdr:col>0</xdr:col>
      <xdr:colOff>104775</xdr:colOff>
      <xdr:row>19</xdr:row>
      <xdr:rowOff>95250</xdr:rowOff>
    </xdr:from>
    <xdr:to>
      <xdr:col>7</xdr:col>
      <xdr:colOff>714375</xdr:colOff>
      <xdr:row>21</xdr:row>
      <xdr:rowOff>95250</xdr:rowOff>
    </xdr:to>
    <xdr:graphicFrame macro="">
      <xdr:nvGraphicFramePr>
        <xdr:cNvPr id="10" name="Chart 9">
          <a:extLst>
            <a:ext uri="{FF2B5EF4-FFF2-40B4-BE49-F238E27FC236}">
              <a16:creationId xmlns:a16="http://schemas.microsoft.com/office/drawing/2014/main" id="{00000000-0008-0000-01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0</xdr:col>
      <xdr:colOff>66675</xdr:colOff>
      <xdr:row>0</xdr:row>
      <xdr:rowOff>0</xdr:rowOff>
    </xdr:from>
    <xdr:to>
      <xdr:col>8</xdr:col>
      <xdr:colOff>933449</xdr:colOff>
      <xdr:row>0</xdr:row>
      <xdr:rowOff>1628775</xdr:rowOff>
    </xdr:to>
    <xdr:pic>
      <xdr:nvPicPr>
        <xdr:cNvPr id="11" name="Picture 10">
          <a:extLst>
            <a:ext uri="{FF2B5EF4-FFF2-40B4-BE49-F238E27FC236}">
              <a16:creationId xmlns:a16="http://schemas.microsoft.com/office/drawing/2014/main" id="{00000000-0008-0000-0100-00000B000000}"/>
            </a:ext>
          </a:extLst>
        </xdr:cNvPr>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66675" y="0"/>
          <a:ext cx="11563349" cy="16287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99060</xdr:colOff>
      <xdr:row>31</xdr:row>
      <xdr:rowOff>150494</xdr:rowOff>
    </xdr:from>
    <xdr:to>
      <xdr:col>9</xdr:col>
      <xdr:colOff>380999</xdr:colOff>
      <xdr:row>161</xdr:row>
      <xdr:rowOff>139065</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19050</xdr:colOff>
      <xdr:row>1</xdr:row>
      <xdr:rowOff>9526</xdr:rowOff>
    </xdr:from>
    <xdr:to>
      <xdr:col>8</xdr:col>
      <xdr:colOff>289002</xdr:colOff>
      <xdr:row>1</xdr:row>
      <xdr:rowOff>276225</xdr:rowOff>
    </xdr:to>
    <xdr:pic>
      <xdr:nvPicPr>
        <xdr:cNvPr id="9" name="Picture 8">
          <a:hlinkClick xmlns:r="http://schemas.openxmlformats.org/officeDocument/2006/relationships" r:id="rId2" tooltip="Home"/>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r:embed="rId3"/>
        <a:stretch>
          <a:fillRect/>
        </a:stretch>
      </xdr:blipFill>
      <xdr:spPr>
        <a:xfrm>
          <a:off x="9934575" y="1743076"/>
          <a:ext cx="269952" cy="266699"/>
        </a:xfrm>
        <a:prstGeom prst="rect">
          <a:avLst/>
        </a:prstGeom>
      </xdr:spPr>
    </xdr:pic>
    <xdr:clientData fPrintsWithSheet="0"/>
  </xdr:twoCellAnchor>
  <xdr:twoCellAnchor editAs="oneCell">
    <xdr:from>
      <xdr:col>8</xdr:col>
      <xdr:colOff>336627</xdr:colOff>
      <xdr:row>1</xdr:row>
      <xdr:rowOff>0</xdr:rowOff>
    </xdr:from>
    <xdr:to>
      <xdr:col>8</xdr:col>
      <xdr:colOff>662178</xdr:colOff>
      <xdr:row>1</xdr:row>
      <xdr:rowOff>276225</xdr:rowOff>
    </xdr:to>
    <xdr:pic>
      <xdr:nvPicPr>
        <xdr:cNvPr id="10" name="Picture 9">
          <a:hlinkClick xmlns:r="http://schemas.openxmlformats.org/officeDocument/2006/relationships" r:id="rId4" tooltip="(Data) Antimicrobial Prescribing"/>
          <a:extLst>
            <a:ext uri="{FF2B5EF4-FFF2-40B4-BE49-F238E27FC236}">
              <a16:creationId xmlns:a16="http://schemas.microsoft.com/office/drawing/2014/main" id="{00000000-0008-0000-0200-00000A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0252152" y="1733550"/>
          <a:ext cx="325551" cy="276225"/>
        </a:xfrm>
        <a:prstGeom prst="rect">
          <a:avLst/>
        </a:prstGeom>
      </xdr:spPr>
    </xdr:pic>
    <xdr:clientData fPrintsWithSheet="0"/>
  </xdr:twoCellAnchor>
  <xdr:twoCellAnchor editAs="oneCell">
    <xdr:from>
      <xdr:col>0</xdr:col>
      <xdr:colOff>0</xdr:colOff>
      <xdr:row>0</xdr:row>
      <xdr:rowOff>66675</xdr:rowOff>
    </xdr:from>
    <xdr:to>
      <xdr:col>9</xdr:col>
      <xdr:colOff>243840</xdr:colOff>
      <xdr:row>0</xdr:row>
      <xdr:rowOff>1695450</xdr:rowOff>
    </xdr:to>
    <xdr:pic>
      <xdr:nvPicPr>
        <xdr:cNvPr id="6" name="Picture 5">
          <a:extLst>
            <a:ext uri="{FF2B5EF4-FFF2-40B4-BE49-F238E27FC236}">
              <a16:creationId xmlns:a16="http://schemas.microsoft.com/office/drawing/2014/main" id="{00000000-0008-0000-0200-000006000000}"/>
            </a:ext>
          </a:extLst>
        </xdr:cNvPr>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66675"/>
          <a:ext cx="9944100" cy="16287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247650</xdr:colOff>
      <xdr:row>30</xdr:row>
      <xdr:rowOff>180974</xdr:rowOff>
    </xdr:from>
    <xdr:to>
      <xdr:col>8</xdr:col>
      <xdr:colOff>400050</xdr:colOff>
      <xdr:row>158</xdr:row>
      <xdr:rowOff>76200</xdr:rowOff>
    </xdr:to>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758190</xdr:colOff>
      <xdr:row>0</xdr:row>
      <xdr:rowOff>1693546</xdr:rowOff>
    </xdr:from>
    <xdr:to>
      <xdr:col>6</xdr:col>
      <xdr:colOff>1028142</xdr:colOff>
      <xdr:row>1</xdr:row>
      <xdr:rowOff>230505</xdr:rowOff>
    </xdr:to>
    <xdr:pic>
      <xdr:nvPicPr>
        <xdr:cNvPr id="5" name="Picture 4">
          <a:hlinkClick xmlns:r="http://schemas.openxmlformats.org/officeDocument/2006/relationships" r:id="rId2" tooltip="Home"/>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3"/>
        <a:stretch>
          <a:fillRect/>
        </a:stretch>
      </xdr:blipFill>
      <xdr:spPr>
        <a:xfrm>
          <a:off x="8576310" y="1693546"/>
          <a:ext cx="269952" cy="266699"/>
        </a:xfrm>
        <a:prstGeom prst="rect">
          <a:avLst/>
        </a:prstGeom>
      </xdr:spPr>
    </xdr:pic>
    <xdr:clientData fPrintsWithSheet="0"/>
  </xdr:twoCellAnchor>
  <xdr:twoCellAnchor editAs="oneCell">
    <xdr:from>
      <xdr:col>6</xdr:col>
      <xdr:colOff>1121487</xdr:colOff>
      <xdr:row>0</xdr:row>
      <xdr:rowOff>1676400</xdr:rowOff>
    </xdr:from>
    <xdr:to>
      <xdr:col>6</xdr:col>
      <xdr:colOff>1447038</xdr:colOff>
      <xdr:row>1</xdr:row>
      <xdr:rowOff>222885</xdr:rowOff>
    </xdr:to>
    <xdr:pic>
      <xdr:nvPicPr>
        <xdr:cNvPr id="6" name="Picture 5">
          <a:hlinkClick xmlns:r="http://schemas.openxmlformats.org/officeDocument/2006/relationships" r:id="rId4" tooltip="(Data) Fluoride Prescribing"/>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8939607" y="1676400"/>
          <a:ext cx="325551" cy="276225"/>
        </a:xfrm>
        <a:prstGeom prst="rect">
          <a:avLst/>
        </a:prstGeom>
      </xdr:spPr>
    </xdr:pic>
    <xdr:clientData fPrintsWithSheet="0"/>
  </xdr:twoCellAnchor>
  <xdr:twoCellAnchor editAs="oneCell">
    <xdr:from>
      <xdr:col>0</xdr:col>
      <xdr:colOff>19050</xdr:colOff>
      <xdr:row>0</xdr:row>
      <xdr:rowOff>76200</xdr:rowOff>
    </xdr:from>
    <xdr:to>
      <xdr:col>7</xdr:col>
      <xdr:colOff>220980</xdr:colOff>
      <xdr:row>0</xdr:row>
      <xdr:rowOff>1704975</xdr:rowOff>
    </xdr:to>
    <xdr:pic>
      <xdr:nvPicPr>
        <xdr:cNvPr id="7" name="Picture 6">
          <a:extLst>
            <a:ext uri="{FF2B5EF4-FFF2-40B4-BE49-F238E27FC236}">
              <a16:creationId xmlns:a16="http://schemas.microsoft.com/office/drawing/2014/main" id="{00000000-0008-0000-0300-000007000000}"/>
            </a:ext>
          </a:extLst>
        </xdr:cNvPr>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9050" y="76200"/>
          <a:ext cx="9574530" cy="16287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16</xdr:col>
      <xdr:colOff>252434</xdr:colOff>
      <xdr:row>0</xdr:row>
      <xdr:rowOff>1684233</xdr:rowOff>
    </xdr:from>
    <xdr:to>
      <xdr:col>16</xdr:col>
      <xdr:colOff>522386</xdr:colOff>
      <xdr:row>1</xdr:row>
      <xdr:rowOff>221192</xdr:rowOff>
    </xdr:to>
    <xdr:pic>
      <xdr:nvPicPr>
        <xdr:cNvPr id="2" name="Picture 1">
          <a:hlinkClick xmlns:r="http://schemas.openxmlformats.org/officeDocument/2006/relationships" r:id="rId1" tooltip="Home"/>
          <a:extLst>
            <a:ext uri="{FF2B5EF4-FFF2-40B4-BE49-F238E27FC236}">
              <a16:creationId xmlns:a16="http://schemas.microsoft.com/office/drawing/2014/main" id="{EB59D8BD-55AA-4055-AEBE-7676DD35EA18}"/>
            </a:ext>
          </a:extLst>
        </xdr:cNvPr>
        <xdr:cNvPicPr>
          <a:picLocks noChangeAspect="1"/>
        </xdr:cNvPicPr>
      </xdr:nvPicPr>
      <xdr:blipFill>
        <a:blip xmlns:r="http://schemas.openxmlformats.org/officeDocument/2006/relationships" r:embed="rId2"/>
        <a:stretch>
          <a:fillRect/>
        </a:stretch>
      </xdr:blipFill>
      <xdr:spPr>
        <a:xfrm>
          <a:off x="10759567" y="1684233"/>
          <a:ext cx="269952" cy="264159"/>
        </a:xfrm>
        <a:prstGeom prst="rect">
          <a:avLst/>
        </a:prstGeom>
      </xdr:spPr>
    </xdr:pic>
    <xdr:clientData fPrintsWithSheet="0"/>
  </xdr:twoCellAnchor>
  <xdr:twoCellAnchor editAs="oneCell">
    <xdr:from>
      <xdr:col>17</xdr:col>
      <xdr:colOff>107731</xdr:colOff>
      <xdr:row>0</xdr:row>
      <xdr:rowOff>1676400</xdr:rowOff>
    </xdr:from>
    <xdr:to>
      <xdr:col>17</xdr:col>
      <xdr:colOff>511810</xdr:colOff>
      <xdr:row>1</xdr:row>
      <xdr:rowOff>222885</xdr:rowOff>
    </xdr:to>
    <xdr:pic>
      <xdr:nvPicPr>
        <xdr:cNvPr id="3" name="Picture 2">
          <a:hlinkClick xmlns:r="http://schemas.openxmlformats.org/officeDocument/2006/relationships" r:id="rId3"/>
          <a:extLst>
            <a:ext uri="{FF2B5EF4-FFF2-40B4-BE49-F238E27FC236}">
              <a16:creationId xmlns:a16="http://schemas.microsoft.com/office/drawing/2014/main" id="{780BFBB3-2B00-4037-A24E-3E8D0BE4266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1148264" y="1676400"/>
          <a:ext cx="404079" cy="273685"/>
        </a:xfrm>
        <a:prstGeom prst="rect">
          <a:avLst/>
        </a:prstGeom>
      </xdr:spPr>
    </xdr:pic>
    <xdr:clientData fPrintsWithSheet="0"/>
  </xdr:twoCellAnchor>
  <xdr:twoCellAnchor editAs="oneCell">
    <xdr:from>
      <xdr:col>0</xdr:col>
      <xdr:colOff>28575</xdr:colOff>
      <xdr:row>0</xdr:row>
      <xdr:rowOff>28575</xdr:rowOff>
    </xdr:from>
    <xdr:to>
      <xdr:col>18</xdr:col>
      <xdr:colOff>211667</xdr:colOff>
      <xdr:row>0</xdr:row>
      <xdr:rowOff>1657350</xdr:rowOff>
    </xdr:to>
    <xdr:pic>
      <xdr:nvPicPr>
        <xdr:cNvPr id="4" name="Picture 3">
          <a:extLst>
            <a:ext uri="{FF2B5EF4-FFF2-40B4-BE49-F238E27FC236}">
              <a16:creationId xmlns:a16="http://schemas.microsoft.com/office/drawing/2014/main" id="{55452BFC-E30C-4A2C-BF98-84ED9696DADC}"/>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8575" y="28575"/>
          <a:ext cx="11757025" cy="16287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133350</xdr:colOff>
      <xdr:row>0</xdr:row>
      <xdr:rowOff>95250</xdr:rowOff>
    </xdr:from>
    <xdr:to>
      <xdr:col>1</xdr:col>
      <xdr:colOff>1453871</xdr:colOff>
      <xdr:row>0</xdr:row>
      <xdr:rowOff>990600</xdr:rowOff>
    </xdr:to>
    <xdr:pic>
      <xdr:nvPicPr>
        <xdr:cNvPr id="2" name="Picture 1">
          <a:extLst>
            <a:ext uri="{FF2B5EF4-FFF2-40B4-BE49-F238E27FC236}">
              <a16:creationId xmlns:a16="http://schemas.microsoft.com/office/drawing/2014/main" id="{4067394C-53BC-446B-8874-4B9B6917152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2410" y="95250"/>
          <a:ext cx="1320521" cy="895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28575</xdr:colOff>
      <xdr:row>0</xdr:row>
      <xdr:rowOff>28575</xdr:rowOff>
    </xdr:from>
    <xdr:to>
      <xdr:col>13</xdr:col>
      <xdr:colOff>175260</xdr:colOff>
      <xdr:row>0</xdr:row>
      <xdr:rowOff>1699260</xdr:rowOff>
    </xdr:to>
    <xdr:pic>
      <xdr:nvPicPr>
        <xdr:cNvPr id="3" name="Picture 2">
          <a:extLst>
            <a:ext uri="{FF2B5EF4-FFF2-40B4-BE49-F238E27FC236}">
              <a16:creationId xmlns:a16="http://schemas.microsoft.com/office/drawing/2014/main" id="{2B97B791-A489-4A5F-9B22-32F771D493C5}"/>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8575" y="28575"/>
          <a:ext cx="9976485" cy="1670685"/>
        </a:xfrm>
        <a:prstGeom prst="rect">
          <a:avLst/>
        </a:prstGeom>
      </xdr:spPr>
    </xdr:pic>
    <xdr:clientData/>
  </xdr:twoCellAnchor>
  <xdr:twoCellAnchor editAs="oneCell">
    <xdr:from>
      <xdr:col>12</xdr:col>
      <xdr:colOff>213360</xdr:colOff>
      <xdr:row>0</xdr:row>
      <xdr:rowOff>1716406</xdr:rowOff>
    </xdr:from>
    <xdr:to>
      <xdr:col>12</xdr:col>
      <xdr:colOff>483312</xdr:colOff>
      <xdr:row>1</xdr:row>
      <xdr:rowOff>253365</xdr:rowOff>
    </xdr:to>
    <xdr:pic>
      <xdr:nvPicPr>
        <xdr:cNvPr id="5" name="Picture 4">
          <a:hlinkClick xmlns:r="http://schemas.openxmlformats.org/officeDocument/2006/relationships" r:id="rId3" tooltip="Home"/>
          <a:extLst>
            <a:ext uri="{FF2B5EF4-FFF2-40B4-BE49-F238E27FC236}">
              <a16:creationId xmlns:a16="http://schemas.microsoft.com/office/drawing/2014/main" id="{93F11013-726C-4B15-8E17-731460E9AA89}"/>
            </a:ext>
          </a:extLst>
        </xdr:cNvPr>
        <xdr:cNvPicPr>
          <a:picLocks noChangeAspect="1"/>
        </xdr:cNvPicPr>
      </xdr:nvPicPr>
      <xdr:blipFill>
        <a:blip xmlns:r="http://schemas.openxmlformats.org/officeDocument/2006/relationships" r:embed="rId4"/>
        <a:stretch>
          <a:fillRect/>
        </a:stretch>
      </xdr:blipFill>
      <xdr:spPr>
        <a:xfrm>
          <a:off x="8907780" y="1716406"/>
          <a:ext cx="269952" cy="266699"/>
        </a:xfrm>
        <a:prstGeom prst="rect">
          <a:avLst/>
        </a:prstGeom>
      </xdr:spPr>
    </xdr:pic>
    <xdr:clientData fPrintsWithSheet="0"/>
  </xdr:twoCellAnchor>
  <xdr:twoCellAnchor editAs="oneCell">
    <xdr:from>
      <xdr:col>12</xdr:col>
      <xdr:colOff>591897</xdr:colOff>
      <xdr:row>0</xdr:row>
      <xdr:rowOff>1699260</xdr:rowOff>
    </xdr:from>
    <xdr:to>
      <xdr:col>12</xdr:col>
      <xdr:colOff>999363</xdr:colOff>
      <xdr:row>1</xdr:row>
      <xdr:rowOff>245745</xdr:rowOff>
    </xdr:to>
    <xdr:pic>
      <xdr:nvPicPr>
        <xdr:cNvPr id="6" name="Picture 5">
          <a:hlinkClick xmlns:r="http://schemas.openxmlformats.org/officeDocument/2006/relationships" r:id="rId5"/>
          <a:extLst>
            <a:ext uri="{FF2B5EF4-FFF2-40B4-BE49-F238E27FC236}">
              <a16:creationId xmlns:a16="http://schemas.microsoft.com/office/drawing/2014/main" id="{98F19B81-0213-41F8-BA95-86F2D95698A9}"/>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9286317" y="1699260"/>
          <a:ext cx="407466" cy="276225"/>
        </a:xfrm>
        <a:prstGeom prst="rect">
          <a:avLst/>
        </a:prstGeom>
      </xdr:spPr>
    </xdr:pic>
    <xdr:clientData fPrintsWithSheet="0"/>
  </xdr:twoCellAnchor>
</xdr:wsDr>
</file>

<file path=xl/drawings/drawing7.xml><?xml version="1.0" encoding="utf-8"?>
<xdr:wsDr xmlns:xdr="http://schemas.openxmlformats.org/drawingml/2006/spreadsheetDrawing" xmlns:a="http://schemas.openxmlformats.org/drawingml/2006/main">
  <xdr:twoCellAnchor editAs="oneCell">
    <xdr:from>
      <xdr:col>15</xdr:col>
      <xdr:colOff>269367</xdr:colOff>
      <xdr:row>0</xdr:row>
      <xdr:rowOff>1701166</xdr:rowOff>
    </xdr:from>
    <xdr:to>
      <xdr:col>15</xdr:col>
      <xdr:colOff>539319</xdr:colOff>
      <xdr:row>1</xdr:row>
      <xdr:rowOff>238125</xdr:rowOff>
    </xdr:to>
    <xdr:pic>
      <xdr:nvPicPr>
        <xdr:cNvPr id="6" name="Picture 5">
          <a:hlinkClick xmlns:r="http://schemas.openxmlformats.org/officeDocument/2006/relationships" r:id="rId1" tooltip="Home"/>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2"/>
        <a:stretch>
          <a:fillRect/>
        </a:stretch>
      </xdr:blipFill>
      <xdr:spPr>
        <a:xfrm>
          <a:off x="9931527" y="1701166"/>
          <a:ext cx="269952" cy="266699"/>
        </a:xfrm>
        <a:prstGeom prst="rect">
          <a:avLst/>
        </a:prstGeom>
      </xdr:spPr>
    </xdr:pic>
    <xdr:clientData fPrintsWithSheet="0"/>
  </xdr:twoCellAnchor>
  <xdr:twoCellAnchor editAs="oneCell">
    <xdr:from>
      <xdr:col>15</xdr:col>
      <xdr:colOff>632664</xdr:colOff>
      <xdr:row>0</xdr:row>
      <xdr:rowOff>1676400</xdr:rowOff>
    </xdr:from>
    <xdr:to>
      <xdr:col>16</xdr:col>
      <xdr:colOff>384810</xdr:colOff>
      <xdr:row>1</xdr:row>
      <xdr:rowOff>222885</xdr:rowOff>
    </xdr:to>
    <xdr:pic>
      <xdr:nvPicPr>
        <xdr:cNvPr id="7" name="Picture 6">
          <a:hlinkClick xmlns:r="http://schemas.openxmlformats.org/officeDocument/2006/relationships" r:id="rId3"/>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0294824" y="1676400"/>
          <a:ext cx="407466" cy="276225"/>
        </a:xfrm>
        <a:prstGeom prst="rect">
          <a:avLst/>
        </a:prstGeom>
      </xdr:spPr>
    </xdr:pic>
    <xdr:clientData fPrintsWithSheet="0"/>
  </xdr:twoCellAnchor>
  <xdr:twoCellAnchor editAs="oneCell">
    <xdr:from>
      <xdr:col>0</xdr:col>
      <xdr:colOff>28575</xdr:colOff>
      <xdr:row>0</xdr:row>
      <xdr:rowOff>28575</xdr:rowOff>
    </xdr:from>
    <xdr:to>
      <xdr:col>16</xdr:col>
      <xdr:colOff>386715</xdr:colOff>
      <xdr:row>0</xdr:row>
      <xdr:rowOff>1657350</xdr:rowOff>
    </xdr:to>
    <xdr:pic>
      <xdr:nvPicPr>
        <xdr:cNvPr id="8" name="Picture 7">
          <a:extLst>
            <a:ext uri="{FF2B5EF4-FFF2-40B4-BE49-F238E27FC236}">
              <a16:creationId xmlns:a16="http://schemas.microsoft.com/office/drawing/2014/main" id="{00000000-0008-0000-0400-000008000000}"/>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8575" y="28575"/>
          <a:ext cx="10553700" cy="16287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0</xdr:row>
      <xdr:rowOff>95250</xdr:rowOff>
    </xdr:from>
    <xdr:to>
      <xdr:col>1</xdr:col>
      <xdr:colOff>1453871</xdr:colOff>
      <xdr:row>0</xdr:row>
      <xdr:rowOff>990600</xdr:rowOff>
    </xdr:to>
    <xdr:pic>
      <xdr:nvPicPr>
        <xdr:cNvPr id="2" name="Picture 1">
          <a:extLst>
            <a:ext uri="{FF2B5EF4-FFF2-40B4-BE49-F238E27FC236}">
              <a16:creationId xmlns:a16="http://schemas.microsoft.com/office/drawing/2014/main" id="{C6D8107E-DD29-4933-BB8E-F3EA8A77597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2410" y="95250"/>
          <a:ext cx="1320521" cy="895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28575</xdr:colOff>
      <xdr:row>0</xdr:row>
      <xdr:rowOff>28575</xdr:rowOff>
    </xdr:from>
    <xdr:to>
      <xdr:col>13</xdr:col>
      <xdr:colOff>175260</xdr:colOff>
      <xdr:row>0</xdr:row>
      <xdr:rowOff>1699260</xdr:rowOff>
    </xdr:to>
    <xdr:pic>
      <xdr:nvPicPr>
        <xdr:cNvPr id="6" name="Picture 5">
          <a:extLst>
            <a:ext uri="{FF2B5EF4-FFF2-40B4-BE49-F238E27FC236}">
              <a16:creationId xmlns:a16="http://schemas.microsoft.com/office/drawing/2014/main" id="{C45C6112-8C34-412E-BEC2-4ADFA9B02332}"/>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8575" y="28575"/>
          <a:ext cx="9976485" cy="1670685"/>
        </a:xfrm>
        <a:prstGeom prst="rect">
          <a:avLst/>
        </a:prstGeom>
      </xdr:spPr>
    </xdr:pic>
    <xdr:clientData/>
  </xdr:twoCellAnchor>
  <xdr:twoCellAnchor editAs="oneCell">
    <xdr:from>
      <xdr:col>12</xdr:col>
      <xdr:colOff>213360</xdr:colOff>
      <xdr:row>0</xdr:row>
      <xdr:rowOff>1716406</xdr:rowOff>
    </xdr:from>
    <xdr:to>
      <xdr:col>12</xdr:col>
      <xdr:colOff>483312</xdr:colOff>
      <xdr:row>1</xdr:row>
      <xdr:rowOff>253365</xdr:rowOff>
    </xdr:to>
    <xdr:pic>
      <xdr:nvPicPr>
        <xdr:cNvPr id="10" name="Picture 9">
          <a:hlinkClick xmlns:r="http://schemas.openxmlformats.org/officeDocument/2006/relationships" r:id="rId3" tooltip="Home"/>
          <a:extLst>
            <a:ext uri="{FF2B5EF4-FFF2-40B4-BE49-F238E27FC236}">
              <a16:creationId xmlns:a16="http://schemas.microsoft.com/office/drawing/2014/main" id="{170AE1F7-1310-43F2-9C8F-6FD037283F21}"/>
            </a:ext>
          </a:extLst>
        </xdr:cNvPr>
        <xdr:cNvPicPr>
          <a:picLocks noChangeAspect="1"/>
        </xdr:cNvPicPr>
      </xdr:nvPicPr>
      <xdr:blipFill>
        <a:blip xmlns:r="http://schemas.openxmlformats.org/officeDocument/2006/relationships" r:embed="rId4"/>
        <a:stretch>
          <a:fillRect/>
        </a:stretch>
      </xdr:blipFill>
      <xdr:spPr>
        <a:xfrm>
          <a:off x="8907780" y="1716406"/>
          <a:ext cx="269952" cy="266699"/>
        </a:xfrm>
        <a:prstGeom prst="rect">
          <a:avLst/>
        </a:prstGeom>
      </xdr:spPr>
    </xdr:pic>
    <xdr:clientData fPrintsWithSheet="0"/>
  </xdr:twoCellAnchor>
  <xdr:twoCellAnchor editAs="oneCell">
    <xdr:from>
      <xdr:col>12</xdr:col>
      <xdr:colOff>591897</xdr:colOff>
      <xdr:row>0</xdr:row>
      <xdr:rowOff>1699260</xdr:rowOff>
    </xdr:from>
    <xdr:to>
      <xdr:col>12</xdr:col>
      <xdr:colOff>999363</xdr:colOff>
      <xdr:row>1</xdr:row>
      <xdr:rowOff>245745</xdr:rowOff>
    </xdr:to>
    <xdr:pic>
      <xdr:nvPicPr>
        <xdr:cNvPr id="11" name="Picture 10">
          <a:hlinkClick xmlns:r="http://schemas.openxmlformats.org/officeDocument/2006/relationships" r:id="rId5"/>
          <a:extLst>
            <a:ext uri="{FF2B5EF4-FFF2-40B4-BE49-F238E27FC236}">
              <a16:creationId xmlns:a16="http://schemas.microsoft.com/office/drawing/2014/main" id="{21C2917C-7E16-4931-B009-36076C741CEA}"/>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9286317" y="1699260"/>
          <a:ext cx="407466" cy="276225"/>
        </a:xfrm>
        <a:prstGeom prst="rect">
          <a:avLst/>
        </a:prstGeom>
      </xdr:spPr>
    </xdr:pic>
    <xdr:clientData fPrintsWithSheet="0"/>
  </xdr:twoCellAnchor>
</xdr:wsDr>
</file>

<file path=xl/drawings/drawing9.xml><?xml version="1.0" encoding="utf-8"?>
<xdr:wsDr xmlns:xdr="http://schemas.openxmlformats.org/drawingml/2006/spreadsheetDrawing" xmlns:a="http://schemas.openxmlformats.org/drawingml/2006/main">
  <xdr:twoCellAnchor editAs="oneCell">
    <xdr:from>
      <xdr:col>1</xdr:col>
      <xdr:colOff>28575</xdr:colOff>
      <xdr:row>0</xdr:row>
      <xdr:rowOff>19050</xdr:rowOff>
    </xdr:from>
    <xdr:to>
      <xdr:col>2</xdr:col>
      <xdr:colOff>203277</xdr:colOff>
      <xdr:row>0</xdr:row>
      <xdr:rowOff>285749</xdr:rowOff>
    </xdr:to>
    <xdr:pic>
      <xdr:nvPicPr>
        <xdr:cNvPr id="5" name="Picture 4">
          <a:hlinkClick xmlns:r="http://schemas.openxmlformats.org/officeDocument/2006/relationships" r:id="rId1" tooltip="Home"/>
          <a:extLst>
            <a:ext uri="{FF2B5EF4-FFF2-40B4-BE49-F238E27FC236}">
              <a16:creationId xmlns:a16="http://schemas.microsoft.com/office/drawing/2014/main" id="{00000000-0008-0000-0800-000005000000}"/>
            </a:ext>
          </a:extLst>
        </xdr:cNvPr>
        <xdr:cNvPicPr>
          <a:picLocks noChangeAspect="1"/>
        </xdr:cNvPicPr>
      </xdr:nvPicPr>
      <xdr:blipFill>
        <a:blip xmlns:r="http://schemas.openxmlformats.org/officeDocument/2006/relationships" r:embed="rId2"/>
        <a:stretch>
          <a:fillRect/>
        </a:stretch>
      </xdr:blipFill>
      <xdr:spPr>
        <a:xfrm>
          <a:off x="638175" y="19050"/>
          <a:ext cx="269952" cy="266699"/>
        </a:xfrm>
        <a:prstGeom prst="rect">
          <a:avLst/>
        </a:prstGeom>
      </xdr:spPr>
    </xdr:pic>
    <xdr:clientData fPrintsWithSheet="0"/>
  </xdr:twoCellAnchor>
  <xdr:twoCellAnchor editAs="oneCell">
    <xdr:from>
      <xdr:col>1</xdr:col>
      <xdr:colOff>28575</xdr:colOff>
      <xdr:row>0</xdr:row>
      <xdr:rowOff>304800</xdr:rowOff>
    </xdr:from>
    <xdr:to>
      <xdr:col>2</xdr:col>
      <xdr:colOff>209550</xdr:colOff>
      <xdr:row>0</xdr:row>
      <xdr:rowOff>535304</xdr:rowOff>
    </xdr:to>
    <xdr:pic>
      <xdr:nvPicPr>
        <xdr:cNvPr id="6" name="Picture 5">
          <a:hlinkClick xmlns:r="http://schemas.openxmlformats.org/officeDocument/2006/relationships" r:id="rId3" tooltip="Overall Prescribing"/>
          <a:extLst>
            <a:ext uri="{FF2B5EF4-FFF2-40B4-BE49-F238E27FC236}">
              <a16:creationId xmlns:a16="http://schemas.microsoft.com/office/drawing/2014/main" id="{00000000-0008-0000-08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38175" y="304800"/>
          <a:ext cx="276225" cy="230504"/>
        </a:xfrm>
        <a:prstGeom prst="rect">
          <a:avLst/>
        </a:prstGeom>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XFC61"/>
  <sheetViews>
    <sheetView showGridLines="0" showRowColHeaders="0" tabSelected="1" workbookViewId="0">
      <selection activeCell="B5" sqref="B5:F5"/>
    </sheetView>
  </sheetViews>
  <sheetFormatPr defaultColWidth="0" defaultRowHeight="13.2" zeroHeight="1" x14ac:dyDescent="0.3"/>
  <cols>
    <col min="1" max="1" width="5.6640625" style="27" customWidth="1"/>
    <col min="2" max="2" width="6.5546875" style="26" customWidth="1"/>
    <col min="3" max="3" width="22.44140625" style="27" customWidth="1"/>
    <col min="4" max="4" width="18.5546875" style="27" customWidth="1"/>
    <col min="5" max="5" width="14.33203125" style="27" customWidth="1"/>
    <col min="6" max="6" width="95.5546875" style="27" customWidth="1"/>
    <col min="7" max="7" width="5.6640625" style="27" customWidth="1"/>
    <col min="8" max="16383" width="9.109375" style="27" hidden="1"/>
    <col min="16384" max="16384" width="8.88671875" style="27" hidden="1" customWidth="1"/>
  </cols>
  <sheetData>
    <row r="1" spans="1:7" ht="137.25" customHeight="1" x14ac:dyDescent="0.3">
      <c r="G1" s="46"/>
    </row>
    <row r="2" spans="1:7" ht="21.6" thickBot="1" x14ac:dyDescent="0.35">
      <c r="A2" s="363" t="s">
        <v>15</v>
      </c>
      <c r="B2" s="363"/>
      <c r="C2" s="363"/>
      <c r="D2" s="363"/>
      <c r="E2" s="363"/>
      <c r="F2" s="363"/>
      <c r="G2" s="363"/>
    </row>
    <row r="3" spans="1:7" ht="12" customHeight="1" thickBot="1" x14ac:dyDescent="0.35"/>
    <row r="4" spans="1:7" ht="13.8" x14ac:dyDescent="0.3">
      <c r="B4" s="369" t="s">
        <v>21</v>
      </c>
      <c r="C4" s="370"/>
      <c r="D4" s="370"/>
      <c r="E4" s="370"/>
      <c r="F4" s="371"/>
    </row>
    <row r="5" spans="1:7" ht="44.25" customHeight="1" x14ac:dyDescent="0.3">
      <c r="B5" s="372" t="s">
        <v>69</v>
      </c>
      <c r="C5" s="359"/>
      <c r="D5" s="359"/>
      <c r="E5" s="359"/>
      <c r="F5" s="360"/>
    </row>
    <row r="6" spans="1:7" x14ac:dyDescent="0.3">
      <c r="B6" s="356" t="s">
        <v>45</v>
      </c>
      <c r="C6" s="357"/>
      <c r="D6" s="357"/>
      <c r="E6" s="357"/>
      <c r="F6" s="358"/>
    </row>
    <row r="7" spans="1:7" x14ac:dyDescent="0.3">
      <c r="B7" s="372" t="s">
        <v>47</v>
      </c>
      <c r="C7" s="359"/>
      <c r="D7" s="359"/>
      <c r="E7" s="359"/>
      <c r="F7" s="360"/>
    </row>
    <row r="8" spans="1:7" ht="24" customHeight="1" x14ac:dyDescent="0.3">
      <c r="B8" s="147"/>
      <c r="C8" s="373" t="s">
        <v>46</v>
      </c>
      <c r="D8" s="373"/>
      <c r="E8" s="373"/>
      <c r="F8" s="374"/>
    </row>
    <row r="9" spans="1:7" ht="24" customHeight="1" x14ac:dyDescent="0.3">
      <c r="B9" s="147"/>
      <c r="C9" s="373" t="s">
        <v>58</v>
      </c>
      <c r="D9" s="373"/>
      <c r="E9" s="373"/>
      <c r="F9" s="374"/>
    </row>
    <row r="10" spans="1:7" ht="24" customHeight="1" thickBot="1" x14ac:dyDescent="0.35">
      <c r="B10" s="148"/>
      <c r="C10" s="361" t="s">
        <v>59</v>
      </c>
      <c r="D10" s="361"/>
      <c r="E10" s="361"/>
      <c r="F10" s="362"/>
    </row>
    <row r="11" spans="1:7" ht="12" customHeight="1" thickBot="1" x14ac:dyDescent="0.35">
      <c r="B11" s="30"/>
      <c r="C11" s="30"/>
      <c r="D11" s="30"/>
      <c r="E11" s="30"/>
      <c r="F11" s="30"/>
    </row>
    <row r="12" spans="1:7" ht="13.8" x14ac:dyDescent="0.3">
      <c r="B12" s="369" t="s">
        <v>32</v>
      </c>
      <c r="C12" s="370"/>
      <c r="D12" s="370"/>
      <c r="E12" s="370"/>
      <c r="F12" s="371"/>
    </row>
    <row r="13" spans="1:7" ht="24" customHeight="1" x14ac:dyDescent="0.25">
      <c r="B13" s="367" t="s">
        <v>57</v>
      </c>
      <c r="C13" s="368"/>
      <c r="D13" s="33"/>
      <c r="E13" s="33"/>
      <c r="F13" s="32"/>
    </row>
    <row r="14" spans="1:7" ht="33" customHeight="1" x14ac:dyDescent="0.3">
      <c r="B14" s="31"/>
      <c r="C14" s="359" t="s">
        <v>66</v>
      </c>
      <c r="D14" s="359"/>
      <c r="E14" s="359"/>
      <c r="F14" s="360"/>
    </row>
    <row r="15" spans="1:7" ht="24" customHeight="1" x14ac:dyDescent="0.25">
      <c r="B15" s="367" t="s">
        <v>119</v>
      </c>
      <c r="C15" s="368"/>
      <c r="D15" s="33"/>
      <c r="E15" s="33"/>
      <c r="F15" s="32"/>
    </row>
    <row r="16" spans="1:7" ht="30.75" customHeight="1" x14ac:dyDescent="0.3">
      <c r="B16" s="31"/>
      <c r="C16" s="359" t="s">
        <v>207</v>
      </c>
      <c r="D16" s="359"/>
      <c r="E16" s="359"/>
      <c r="F16" s="360"/>
    </row>
    <row r="17" spans="2:6" ht="24" customHeight="1" x14ac:dyDescent="0.25">
      <c r="B17" s="367" t="s">
        <v>36</v>
      </c>
      <c r="C17" s="368"/>
      <c r="D17" s="33"/>
      <c r="E17" s="33"/>
      <c r="F17" s="32"/>
    </row>
    <row r="18" spans="2:6" ht="30.75" customHeight="1" x14ac:dyDescent="0.3">
      <c r="B18" s="31"/>
      <c r="C18" s="359" t="s">
        <v>208</v>
      </c>
      <c r="D18" s="359"/>
      <c r="E18" s="359"/>
      <c r="F18" s="360"/>
    </row>
    <row r="19" spans="2:6" ht="24" customHeight="1" x14ac:dyDescent="0.25">
      <c r="B19" s="352" t="s">
        <v>203</v>
      </c>
      <c r="C19" s="353"/>
      <c r="D19" s="33"/>
      <c r="E19" s="33"/>
      <c r="F19" s="235"/>
    </row>
    <row r="20" spans="2:6" ht="32.4" customHeight="1" x14ac:dyDescent="0.3">
      <c r="B20" s="236"/>
      <c r="C20" s="354" t="s">
        <v>209</v>
      </c>
      <c r="D20" s="354"/>
      <c r="E20" s="354"/>
      <c r="F20" s="355"/>
    </row>
    <row r="21" spans="2:6" ht="24" customHeight="1" x14ac:dyDescent="0.25">
      <c r="B21" s="352" t="s">
        <v>148</v>
      </c>
      <c r="C21" s="353"/>
      <c r="D21" s="33"/>
      <c r="E21" s="33"/>
      <c r="F21" s="235"/>
    </row>
    <row r="22" spans="2:6" ht="40.5" customHeight="1" x14ac:dyDescent="0.3">
      <c r="B22" s="236"/>
      <c r="C22" s="354" t="s">
        <v>210</v>
      </c>
      <c r="D22" s="354"/>
      <c r="E22" s="354"/>
      <c r="F22" s="355"/>
    </row>
    <row r="23" spans="2:6" ht="24" customHeight="1" x14ac:dyDescent="0.25">
      <c r="B23" s="352" t="s">
        <v>149</v>
      </c>
      <c r="C23" s="353"/>
      <c r="D23" s="33"/>
      <c r="E23" s="33"/>
      <c r="F23" s="235"/>
    </row>
    <row r="24" spans="2:6" ht="24" customHeight="1" x14ac:dyDescent="0.3">
      <c r="B24" s="236"/>
      <c r="C24" s="354" t="s">
        <v>204</v>
      </c>
      <c r="D24" s="354"/>
      <c r="E24" s="354"/>
      <c r="F24" s="355"/>
    </row>
    <row r="25" spans="2:6" ht="24" customHeight="1" x14ac:dyDescent="0.25">
      <c r="B25" s="352" t="s">
        <v>202</v>
      </c>
      <c r="C25" s="353"/>
      <c r="D25" s="33"/>
      <c r="E25" s="33"/>
      <c r="F25" s="235"/>
    </row>
    <row r="26" spans="2:6" ht="40.5" customHeight="1" x14ac:dyDescent="0.3">
      <c r="B26" s="236"/>
      <c r="C26" s="354" t="s">
        <v>205</v>
      </c>
      <c r="D26" s="354"/>
      <c r="E26" s="354"/>
      <c r="F26" s="355"/>
    </row>
    <row r="27" spans="2:6" ht="13.8" thickBot="1" x14ac:dyDescent="0.3">
      <c r="B27" s="364" t="s">
        <v>67</v>
      </c>
      <c r="C27" s="365"/>
      <c r="D27" s="365"/>
      <c r="E27" s="365"/>
      <c r="F27" s="366"/>
    </row>
    <row r="28" spans="2:6" ht="12" customHeight="1" thickBot="1" x14ac:dyDescent="0.35">
      <c r="C28" s="28"/>
      <c r="D28" s="29"/>
      <c r="E28" s="29"/>
    </row>
    <row r="29" spans="2:6" ht="13.8" x14ac:dyDescent="0.3">
      <c r="B29" s="369" t="s">
        <v>22</v>
      </c>
      <c r="C29" s="370"/>
      <c r="D29" s="370"/>
      <c r="E29" s="370"/>
      <c r="F29" s="371"/>
    </row>
    <row r="30" spans="2:6" x14ac:dyDescent="0.3">
      <c r="B30" s="377" t="s">
        <v>24</v>
      </c>
      <c r="C30" s="378"/>
      <c r="D30" s="378"/>
      <c r="E30" s="378"/>
      <c r="F30" s="379"/>
    </row>
    <row r="31" spans="2:6" ht="39.75" customHeight="1" x14ac:dyDescent="0.3">
      <c r="B31" s="34" t="s">
        <v>23</v>
      </c>
      <c r="C31" s="380" t="s">
        <v>206</v>
      </c>
      <c r="D31" s="380"/>
      <c r="E31" s="380"/>
      <c r="F31" s="381"/>
    </row>
    <row r="32" spans="2:6" ht="33" customHeight="1" x14ac:dyDescent="0.3">
      <c r="B32" s="34" t="s">
        <v>23</v>
      </c>
      <c r="C32" s="359" t="s">
        <v>70</v>
      </c>
      <c r="D32" s="359"/>
      <c r="E32" s="359"/>
      <c r="F32" s="360"/>
    </row>
    <row r="33" spans="2:6" ht="40.5" customHeight="1" x14ac:dyDescent="0.3">
      <c r="B33" s="34" t="s">
        <v>23</v>
      </c>
      <c r="C33" s="359" t="s">
        <v>61</v>
      </c>
      <c r="D33" s="359"/>
      <c r="E33" s="359"/>
      <c r="F33" s="360"/>
    </row>
    <row r="34" spans="2:6" x14ac:dyDescent="0.3">
      <c r="B34" s="377" t="s">
        <v>25</v>
      </c>
      <c r="C34" s="378"/>
      <c r="D34" s="378"/>
      <c r="E34" s="378"/>
      <c r="F34" s="379"/>
    </row>
    <row r="35" spans="2:6" ht="26.25" customHeight="1" x14ac:dyDescent="0.3">
      <c r="B35" s="34" t="s">
        <v>23</v>
      </c>
      <c r="C35" s="359" t="s">
        <v>68</v>
      </c>
      <c r="D35" s="359"/>
      <c r="E35" s="359"/>
      <c r="F35" s="360"/>
    </row>
    <row r="36" spans="2:6" ht="36.75" customHeight="1" x14ac:dyDescent="0.3">
      <c r="B36" s="34" t="s">
        <v>23</v>
      </c>
      <c r="C36" s="359" t="s">
        <v>56</v>
      </c>
      <c r="D36" s="359"/>
      <c r="E36" s="359"/>
      <c r="F36" s="360"/>
    </row>
    <row r="37" spans="2:6" ht="43.5" customHeight="1" x14ac:dyDescent="0.3">
      <c r="B37" s="34" t="s">
        <v>23</v>
      </c>
      <c r="C37" s="359" t="s">
        <v>71</v>
      </c>
      <c r="D37" s="359"/>
      <c r="E37" s="359"/>
      <c r="F37" s="360"/>
    </row>
    <row r="38" spans="2:6" ht="69.75" customHeight="1" x14ac:dyDescent="0.3">
      <c r="B38" s="34" t="s">
        <v>23</v>
      </c>
      <c r="C38" s="359" t="s">
        <v>118</v>
      </c>
      <c r="D38" s="359"/>
      <c r="E38" s="359"/>
      <c r="F38" s="360"/>
    </row>
    <row r="39" spans="2:6" ht="26.25" customHeight="1" x14ac:dyDescent="0.3">
      <c r="B39" s="34" t="s">
        <v>23</v>
      </c>
      <c r="C39" s="359" t="s">
        <v>65</v>
      </c>
      <c r="D39" s="359"/>
      <c r="E39" s="359"/>
      <c r="F39" s="360"/>
    </row>
    <row r="40" spans="2:6" x14ac:dyDescent="0.3">
      <c r="B40" s="377" t="s">
        <v>211</v>
      </c>
      <c r="C40" s="378"/>
      <c r="D40" s="378"/>
      <c r="E40" s="378"/>
      <c r="F40" s="379"/>
    </row>
    <row r="41" spans="2:6" ht="48" customHeight="1" thickBot="1" x14ac:dyDescent="0.35">
      <c r="B41" s="35" t="s">
        <v>23</v>
      </c>
      <c r="C41" s="375" t="s">
        <v>212</v>
      </c>
      <c r="D41" s="375"/>
      <c r="E41" s="375"/>
      <c r="F41" s="376"/>
    </row>
    <row r="42" spans="2:6" ht="12" customHeight="1" x14ac:dyDescent="0.3"/>
    <row r="49" x14ac:dyDescent="0.3"/>
    <row r="51" x14ac:dyDescent="0.3"/>
    <row r="56" x14ac:dyDescent="0.3"/>
    <row r="57" x14ac:dyDescent="0.3"/>
    <row r="58" x14ac:dyDescent="0.3"/>
    <row r="59" x14ac:dyDescent="0.3"/>
    <row r="60" x14ac:dyDescent="0.3"/>
    <row r="61" x14ac:dyDescent="0.3"/>
  </sheetData>
  <sheetProtection algorithmName="SHA-512" hashValue="2QGEAiSTAY+p87m+7zAs8nOVoApB0grAfXSez//YNMRDEH1pAn0hQoDQ5IQhc4N9MUsBzLkZG9RFPpr8myrPFA==" saltValue="R0A3pL5eC2BJVHKxhMSgzA==" spinCount="100000" sheet="1" objects="1" scenarios="1"/>
  <mergeCells count="37">
    <mergeCell ref="C41:F41"/>
    <mergeCell ref="B29:F29"/>
    <mergeCell ref="B30:F30"/>
    <mergeCell ref="C31:F31"/>
    <mergeCell ref="C32:F32"/>
    <mergeCell ref="B34:F34"/>
    <mergeCell ref="C35:F35"/>
    <mergeCell ref="C36:F36"/>
    <mergeCell ref="C37:F37"/>
    <mergeCell ref="B40:F40"/>
    <mergeCell ref="C39:F39"/>
    <mergeCell ref="A2:G2"/>
    <mergeCell ref="B27:F27"/>
    <mergeCell ref="B13:C13"/>
    <mergeCell ref="B15:C15"/>
    <mergeCell ref="B17:C17"/>
    <mergeCell ref="B23:C23"/>
    <mergeCell ref="C14:F14"/>
    <mergeCell ref="C16:F16"/>
    <mergeCell ref="C18:F18"/>
    <mergeCell ref="C24:F24"/>
    <mergeCell ref="B12:F12"/>
    <mergeCell ref="B4:F4"/>
    <mergeCell ref="B5:F5"/>
    <mergeCell ref="C8:F8"/>
    <mergeCell ref="B7:F7"/>
    <mergeCell ref="C9:F9"/>
    <mergeCell ref="B25:C25"/>
    <mergeCell ref="C26:F26"/>
    <mergeCell ref="B6:F6"/>
    <mergeCell ref="C33:F33"/>
    <mergeCell ref="C38:F38"/>
    <mergeCell ref="C10:F10"/>
    <mergeCell ref="B21:C21"/>
    <mergeCell ref="C22:F22"/>
    <mergeCell ref="B19:C19"/>
    <mergeCell ref="C20:F20"/>
  </mergeCells>
  <pageMargins left="0.19685039370078741" right="0.19685039370078741" top="0.19685039370078741" bottom="0.19685039370078741" header="0.19685039370078741" footer="0.19685039370078741"/>
  <pageSetup paperSize="8" scale="85"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392FA0-2B71-45FC-9355-F42DC31FB5CD}">
  <sheetPr codeName="Sheet12"/>
  <dimension ref="A1:EE47"/>
  <sheetViews>
    <sheetView showGridLines="0" showRowColHeaders="0" zoomScaleNormal="100" zoomScaleSheetLayoutView="70" workbookViewId="0">
      <pane xSplit="3" ySplit="3" topLeftCell="D4" activePane="bottomRight" state="frozen"/>
      <selection activeCell="AI3" sqref="AI3"/>
      <selection pane="topRight" activeCell="AI3" sqref="AI3"/>
      <selection pane="bottomLeft" activeCell="AI3" sqref="AI3"/>
      <selection pane="bottomRight" activeCell="C3" sqref="C3"/>
    </sheetView>
  </sheetViews>
  <sheetFormatPr defaultColWidth="9.109375" defaultRowHeight="0" customHeight="1" zeroHeight="1" x14ac:dyDescent="0.2"/>
  <cols>
    <col min="1" max="1" width="9.109375" style="197" customWidth="1"/>
    <col min="2" max="2" width="1.44140625" style="197" customWidth="1"/>
    <col min="3" max="3" width="51.33203125" style="197" bestFit="1" customWidth="1"/>
    <col min="4" max="5" width="9.88671875" style="197" customWidth="1"/>
    <col min="6" max="6" width="11.109375" style="197" bestFit="1" customWidth="1"/>
    <col min="7" max="7" width="11.109375" style="294" customWidth="1"/>
    <col min="8" max="8" width="9.88671875" style="294" customWidth="1"/>
    <col min="9" max="9" width="11.109375" style="197" customWidth="1"/>
    <col min="10" max="12" width="9.88671875" style="197" customWidth="1"/>
    <col min="13" max="13" width="11.109375" style="294" customWidth="1"/>
    <col min="14" max="14" width="9.88671875" style="294" customWidth="1"/>
    <col min="15" max="18" width="9.88671875" style="197" customWidth="1"/>
    <col min="19" max="19" width="11.109375" style="294" customWidth="1"/>
    <col min="20" max="20" width="9.88671875" style="294" customWidth="1"/>
    <col min="21" max="24" width="9.88671875" style="197" customWidth="1"/>
    <col min="25" max="25" width="11.109375" style="294" customWidth="1"/>
    <col min="26" max="26" width="9.88671875" style="294" customWidth="1"/>
    <col min="27" max="30" width="9.88671875" style="197" customWidth="1"/>
    <col min="31" max="31" width="11.109375" style="294" customWidth="1"/>
    <col min="32" max="32" width="9.88671875" style="294" customWidth="1"/>
    <col min="33" max="36" width="9.88671875" style="197" customWidth="1"/>
    <col min="37" max="37" width="11.109375" style="294" customWidth="1"/>
    <col min="38" max="38" width="9.88671875" style="294" customWidth="1"/>
    <col min="39" max="42" width="9.88671875" style="197" customWidth="1"/>
    <col min="43" max="43" width="11.109375" style="294" customWidth="1"/>
    <col min="44" max="44" width="9.88671875" style="294" customWidth="1"/>
    <col min="45" max="48" width="9.88671875" style="197" customWidth="1"/>
    <col min="49" max="49" width="11.109375" style="294" customWidth="1"/>
    <col min="50" max="50" width="9.88671875" style="294" customWidth="1"/>
    <col min="51" max="54" width="9.88671875" style="197" customWidth="1"/>
    <col min="55" max="55" width="11.109375" style="294" customWidth="1"/>
    <col min="56" max="56" width="9.88671875" style="294" customWidth="1"/>
    <col min="57" max="60" width="9.88671875" style="197" customWidth="1"/>
    <col min="61" max="61" width="11.109375" style="294" customWidth="1"/>
    <col min="62" max="62" width="9.88671875" style="294" customWidth="1"/>
    <col min="63" max="66" width="9.88671875" style="197" customWidth="1"/>
    <col min="67" max="67" width="11.109375" style="294" customWidth="1"/>
    <col min="68" max="68" width="9.88671875" style="294" customWidth="1"/>
    <col min="69" max="72" width="9.88671875" style="197" customWidth="1"/>
    <col min="73" max="73" width="11.109375" style="294" customWidth="1"/>
    <col min="74" max="74" width="9.88671875" style="294" customWidth="1"/>
    <col min="75" max="78" width="9.88671875" style="197" customWidth="1"/>
    <col min="79" max="79" width="11.109375" style="294" customWidth="1"/>
    <col min="80" max="80" width="9.88671875" style="294" customWidth="1"/>
    <col min="81" max="84" width="9.88671875" style="197" customWidth="1"/>
    <col min="85" max="85" width="11.109375" style="294" customWidth="1"/>
    <col min="86" max="86" width="9.88671875" style="294" customWidth="1"/>
    <col min="87" max="90" width="9.88671875" style="197" customWidth="1"/>
    <col min="91" max="91" width="11.109375" style="294" customWidth="1"/>
    <col min="92" max="92" width="9.88671875" style="294" customWidth="1"/>
    <col min="93" max="96" width="9.88671875" style="197" customWidth="1"/>
    <col min="97" max="97" width="11.109375" style="294" customWidth="1"/>
    <col min="98" max="98" width="9.88671875" style="294" customWidth="1"/>
    <col min="99" max="102" width="9.88671875" style="197" customWidth="1"/>
    <col min="103" max="103" width="11.109375" style="294" customWidth="1"/>
    <col min="104" max="104" width="9.88671875" style="294" customWidth="1"/>
    <col min="105" max="108" width="9.88671875" style="197" customWidth="1"/>
    <col min="109" max="109" width="11.109375" style="294" customWidth="1"/>
    <col min="110" max="110" width="9.88671875" style="294" customWidth="1"/>
    <col min="111" max="114" width="9.88671875" style="197" customWidth="1"/>
    <col min="115" max="115" width="11.109375" style="294" customWidth="1"/>
    <col min="116" max="116" width="9.88671875" style="294" customWidth="1"/>
    <col min="117" max="120" width="9.88671875" style="197" customWidth="1"/>
    <col min="121" max="121" width="11.109375" style="197" customWidth="1"/>
    <col min="122" max="126" width="9.88671875" style="197" customWidth="1"/>
    <col min="127" max="127" width="11.109375" style="197" customWidth="1"/>
    <col min="128" max="132" width="9.88671875" style="197" customWidth="1"/>
    <col min="133" max="133" width="11.109375" style="197" customWidth="1"/>
    <col min="134" max="135" width="9.88671875" style="197" customWidth="1"/>
    <col min="136" max="16384" width="9.109375" style="197"/>
  </cols>
  <sheetData>
    <row r="1" spans="1:135" ht="45" customHeight="1" thickBot="1" x14ac:dyDescent="0.25">
      <c r="A1" s="404" t="s">
        <v>192</v>
      </c>
    </row>
    <row r="2" spans="1:135" ht="15" customHeight="1" thickBot="1" x14ac:dyDescent="0.3">
      <c r="A2" s="405"/>
      <c r="D2" s="415" t="s">
        <v>40</v>
      </c>
      <c r="E2" s="416"/>
      <c r="F2" s="417"/>
      <c r="G2" s="417"/>
      <c r="H2" s="417"/>
      <c r="I2" s="418"/>
      <c r="J2" s="412">
        <v>43922</v>
      </c>
      <c r="K2" s="413"/>
      <c r="L2" s="413"/>
      <c r="M2" s="413"/>
      <c r="N2" s="413"/>
      <c r="O2" s="414"/>
      <c r="P2" s="412">
        <v>43952</v>
      </c>
      <c r="Q2" s="413"/>
      <c r="R2" s="413"/>
      <c r="S2" s="413"/>
      <c r="T2" s="413"/>
      <c r="U2" s="414"/>
      <c r="V2" s="412">
        <v>43983</v>
      </c>
      <c r="W2" s="413"/>
      <c r="X2" s="413"/>
      <c r="Y2" s="413"/>
      <c r="Z2" s="413"/>
      <c r="AA2" s="414"/>
      <c r="AB2" s="412">
        <v>44013</v>
      </c>
      <c r="AC2" s="413"/>
      <c r="AD2" s="413"/>
      <c r="AE2" s="413"/>
      <c r="AF2" s="413"/>
      <c r="AG2" s="414"/>
      <c r="AH2" s="412">
        <v>44044</v>
      </c>
      <c r="AI2" s="413"/>
      <c r="AJ2" s="413"/>
      <c r="AK2" s="413"/>
      <c r="AL2" s="413"/>
      <c r="AM2" s="414"/>
      <c r="AN2" s="412">
        <v>44075</v>
      </c>
      <c r="AO2" s="413"/>
      <c r="AP2" s="413"/>
      <c r="AQ2" s="413"/>
      <c r="AR2" s="413"/>
      <c r="AS2" s="414"/>
      <c r="AT2" s="412">
        <v>44105</v>
      </c>
      <c r="AU2" s="413"/>
      <c r="AV2" s="413"/>
      <c r="AW2" s="413"/>
      <c r="AX2" s="413"/>
      <c r="AY2" s="414"/>
      <c r="AZ2" s="412">
        <v>44136</v>
      </c>
      <c r="BA2" s="413"/>
      <c r="BB2" s="413"/>
      <c r="BC2" s="413"/>
      <c r="BD2" s="413"/>
      <c r="BE2" s="414"/>
      <c r="BF2" s="412">
        <v>44166</v>
      </c>
      <c r="BG2" s="413"/>
      <c r="BH2" s="413"/>
      <c r="BI2" s="413"/>
      <c r="BJ2" s="413"/>
      <c r="BK2" s="414"/>
      <c r="BL2" s="412">
        <v>44197</v>
      </c>
      <c r="BM2" s="413"/>
      <c r="BN2" s="413"/>
      <c r="BO2" s="413"/>
      <c r="BP2" s="413"/>
      <c r="BQ2" s="414"/>
      <c r="BR2" s="412">
        <v>44228</v>
      </c>
      <c r="BS2" s="413"/>
      <c r="BT2" s="413"/>
      <c r="BU2" s="413"/>
      <c r="BV2" s="413"/>
      <c r="BW2" s="414"/>
      <c r="BX2" s="412">
        <v>44256</v>
      </c>
      <c r="BY2" s="413"/>
      <c r="BZ2" s="413"/>
      <c r="CA2" s="413"/>
      <c r="CB2" s="413"/>
      <c r="CC2" s="414"/>
      <c r="CD2" s="412">
        <v>44287</v>
      </c>
      <c r="CE2" s="413"/>
      <c r="CF2" s="413"/>
      <c r="CG2" s="413"/>
      <c r="CH2" s="413"/>
      <c r="CI2" s="414"/>
      <c r="CJ2" s="412">
        <v>44317</v>
      </c>
      <c r="CK2" s="413"/>
      <c r="CL2" s="413"/>
      <c r="CM2" s="413"/>
      <c r="CN2" s="413"/>
      <c r="CO2" s="414"/>
      <c r="CP2" s="412">
        <v>44348</v>
      </c>
      <c r="CQ2" s="413"/>
      <c r="CR2" s="413"/>
      <c r="CS2" s="413"/>
      <c r="CT2" s="413"/>
      <c r="CU2" s="414"/>
      <c r="CV2" s="412">
        <v>44378</v>
      </c>
      <c r="CW2" s="413"/>
      <c r="CX2" s="413"/>
      <c r="CY2" s="413"/>
      <c r="CZ2" s="413"/>
      <c r="DA2" s="414"/>
      <c r="DB2" s="412">
        <v>44409</v>
      </c>
      <c r="DC2" s="413"/>
      <c r="DD2" s="413"/>
      <c r="DE2" s="413"/>
      <c r="DF2" s="413"/>
      <c r="DG2" s="414"/>
      <c r="DH2" s="412">
        <v>44440</v>
      </c>
      <c r="DI2" s="413"/>
      <c r="DJ2" s="413"/>
      <c r="DK2" s="413"/>
      <c r="DL2" s="413"/>
      <c r="DM2" s="414"/>
      <c r="DN2" s="412">
        <v>44470</v>
      </c>
      <c r="DO2" s="413"/>
      <c r="DP2" s="413"/>
      <c r="DQ2" s="413"/>
      <c r="DR2" s="413"/>
      <c r="DS2" s="414"/>
      <c r="DT2" s="412">
        <v>44501</v>
      </c>
      <c r="DU2" s="413"/>
      <c r="DV2" s="413"/>
      <c r="DW2" s="413"/>
      <c r="DX2" s="413"/>
      <c r="DY2" s="414"/>
      <c r="DZ2" s="412">
        <v>44531</v>
      </c>
      <c r="EA2" s="413"/>
      <c r="EB2" s="413"/>
      <c r="EC2" s="413"/>
      <c r="ED2" s="413"/>
      <c r="EE2" s="414"/>
    </row>
    <row r="3" spans="1:135" ht="121.5" customHeight="1" thickBot="1" x14ac:dyDescent="0.3">
      <c r="A3" s="405"/>
      <c r="C3" s="145" t="s">
        <v>72</v>
      </c>
      <c r="D3" s="118" t="s">
        <v>115</v>
      </c>
      <c r="E3" s="119" t="s">
        <v>184</v>
      </c>
      <c r="F3" s="119" t="s">
        <v>17</v>
      </c>
      <c r="G3" s="295" t="s">
        <v>186</v>
      </c>
      <c r="H3" s="295" t="s">
        <v>126</v>
      </c>
      <c r="I3" s="120" t="s">
        <v>116</v>
      </c>
      <c r="J3" s="118" t="s">
        <v>115</v>
      </c>
      <c r="K3" s="119" t="s">
        <v>184</v>
      </c>
      <c r="L3" s="119" t="s">
        <v>17</v>
      </c>
      <c r="M3" s="295" t="s">
        <v>186</v>
      </c>
      <c r="N3" s="295" t="s">
        <v>126</v>
      </c>
      <c r="O3" s="120" t="s">
        <v>116</v>
      </c>
      <c r="P3" s="118" t="s">
        <v>115</v>
      </c>
      <c r="Q3" s="119" t="s">
        <v>184</v>
      </c>
      <c r="R3" s="119" t="s">
        <v>17</v>
      </c>
      <c r="S3" s="295" t="s">
        <v>186</v>
      </c>
      <c r="T3" s="295" t="s">
        <v>126</v>
      </c>
      <c r="U3" s="120" t="s">
        <v>116</v>
      </c>
      <c r="V3" s="118" t="s">
        <v>115</v>
      </c>
      <c r="W3" s="119" t="s">
        <v>184</v>
      </c>
      <c r="X3" s="119" t="s">
        <v>17</v>
      </c>
      <c r="Y3" s="295" t="s">
        <v>186</v>
      </c>
      <c r="Z3" s="295" t="s">
        <v>126</v>
      </c>
      <c r="AA3" s="120" t="s">
        <v>116</v>
      </c>
      <c r="AB3" s="118" t="s">
        <v>115</v>
      </c>
      <c r="AC3" s="119" t="s">
        <v>184</v>
      </c>
      <c r="AD3" s="119" t="s">
        <v>17</v>
      </c>
      <c r="AE3" s="295" t="s">
        <v>186</v>
      </c>
      <c r="AF3" s="295" t="s">
        <v>126</v>
      </c>
      <c r="AG3" s="120" t="s">
        <v>116</v>
      </c>
      <c r="AH3" s="118" t="s">
        <v>115</v>
      </c>
      <c r="AI3" s="119" t="s">
        <v>184</v>
      </c>
      <c r="AJ3" s="119" t="s">
        <v>17</v>
      </c>
      <c r="AK3" s="295" t="s">
        <v>186</v>
      </c>
      <c r="AL3" s="295" t="s">
        <v>126</v>
      </c>
      <c r="AM3" s="120" t="s">
        <v>116</v>
      </c>
      <c r="AN3" s="118" t="s">
        <v>115</v>
      </c>
      <c r="AO3" s="119" t="s">
        <v>184</v>
      </c>
      <c r="AP3" s="119" t="s">
        <v>17</v>
      </c>
      <c r="AQ3" s="295" t="s">
        <v>186</v>
      </c>
      <c r="AR3" s="295" t="s">
        <v>126</v>
      </c>
      <c r="AS3" s="120" t="s">
        <v>116</v>
      </c>
      <c r="AT3" s="118" t="s">
        <v>115</v>
      </c>
      <c r="AU3" s="119" t="s">
        <v>184</v>
      </c>
      <c r="AV3" s="119" t="s">
        <v>17</v>
      </c>
      <c r="AW3" s="295" t="s">
        <v>186</v>
      </c>
      <c r="AX3" s="295" t="s">
        <v>126</v>
      </c>
      <c r="AY3" s="120" t="s">
        <v>116</v>
      </c>
      <c r="AZ3" s="118" t="s">
        <v>115</v>
      </c>
      <c r="BA3" s="119" t="s">
        <v>184</v>
      </c>
      <c r="BB3" s="119" t="s">
        <v>17</v>
      </c>
      <c r="BC3" s="295" t="s">
        <v>186</v>
      </c>
      <c r="BD3" s="295" t="s">
        <v>126</v>
      </c>
      <c r="BE3" s="120" t="s">
        <v>116</v>
      </c>
      <c r="BF3" s="118" t="s">
        <v>115</v>
      </c>
      <c r="BG3" s="119" t="s">
        <v>184</v>
      </c>
      <c r="BH3" s="119" t="s">
        <v>17</v>
      </c>
      <c r="BI3" s="295" t="s">
        <v>186</v>
      </c>
      <c r="BJ3" s="295" t="s">
        <v>126</v>
      </c>
      <c r="BK3" s="120" t="s">
        <v>116</v>
      </c>
      <c r="BL3" s="118" t="s">
        <v>115</v>
      </c>
      <c r="BM3" s="119" t="s">
        <v>184</v>
      </c>
      <c r="BN3" s="119" t="s">
        <v>17</v>
      </c>
      <c r="BO3" s="295" t="s">
        <v>186</v>
      </c>
      <c r="BP3" s="295" t="s">
        <v>126</v>
      </c>
      <c r="BQ3" s="120" t="s">
        <v>116</v>
      </c>
      <c r="BR3" s="118" t="s">
        <v>115</v>
      </c>
      <c r="BS3" s="119" t="s">
        <v>184</v>
      </c>
      <c r="BT3" s="119" t="s">
        <v>17</v>
      </c>
      <c r="BU3" s="295" t="s">
        <v>186</v>
      </c>
      <c r="BV3" s="295" t="s">
        <v>126</v>
      </c>
      <c r="BW3" s="120" t="s">
        <v>116</v>
      </c>
      <c r="BX3" s="118" t="s">
        <v>115</v>
      </c>
      <c r="BY3" s="119" t="s">
        <v>184</v>
      </c>
      <c r="BZ3" s="119" t="s">
        <v>17</v>
      </c>
      <c r="CA3" s="295" t="s">
        <v>186</v>
      </c>
      <c r="CB3" s="295" t="s">
        <v>126</v>
      </c>
      <c r="CC3" s="120" t="s">
        <v>116</v>
      </c>
      <c r="CD3" s="118" t="s">
        <v>115</v>
      </c>
      <c r="CE3" s="119" t="s">
        <v>184</v>
      </c>
      <c r="CF3" s="119" t="s">
        <v>17</v>
      </c>
      <c r="CG3" s="295" t="s">
        <v>186</v>
      </c>
      <c r="CH3" s="295" t="s">
        <v>126</v>
      </c>
      <c r="CI3" s="120" t="s">
        <v>116</v>
      </c>
      <c r="CJ3" s="118" t="s">
        <v>115</v>
      </c>
      <c r="CK3" s="119" t="s">
        <v>184</v>
      </c>
      <c r="CL3" s="119" t="s">
        <v>17</v>
      </c>
      <c r="CM3" s="295" t="s">
        <v>186</v>
      </c>
      <c r="CN3" s="295" t="s">
        <v>126</v>
      </c>
      <c r="CO3" s="120" t="s">
        <v>116</v>
      </c>
      <c r="CP3" s="118" t="s">
        <v>115</v>
      </c>
      <c r="CQ3" s="119" t="s">
        <v>184</v>
      </c>
      <c r="CR3" s="119" t="s">
        <v>17</v>
      </c>
      <c r="CS3" s="295" t="s">
        <v>186</v>
      </c>
      <c r="CT3" s="295" t="s">
        <v>126</v>
      </c>
      <c r="CU3" s="120" t="s">
        <v>116</v>
      </c>
      <c r="CV3" s="118" t="s">
        <v>115</v>
      </c>
      <c r="CW3" s="119" t="s">
        <v>184</v>
      </c>
      <c r="CX3" s="119" t="s">
        <v>17</v>
      </c>
      <c r="CY3" s="295" t="s">
        <v>186</v>
      </c>
      <c r="CZ3" s="295" t="s">
        <v>126</v>
      </c>
      <c r="DA3" s="120" t="s">
        <v>116</v>
      </c>
      <c r="DB3" s="118" t="s">
        <v>115</v>
      </c>
      <c r="DC3" s="119" t="s">
        <v>184</v>
      </c>
      <c r="DD3" s="119" t="s">
        <v>17</v>
      </c>
      <c r="DE3" s="295" t="s">
        <v>186</v>
      </c>
      <c r="DF3" s="295" t="s">
        <v>126</v>
      </c>
      <c r="DG3" s="120" t="s">
        <v>116</v>
      </c>
      <c r="DH3" s="118" t="s">
        <v>115</v>
      </c>
      <c r="DI3" s="119" t="s">
        <v>184</v>
      </c>
      <c r="DJ3" s="119" t="s">
        <v>17</v>
      </c>
      <c r="DK3" s="295" t="s">
        <v>186</v>
      </c>
      <c r="DL3" s="295" t="s">
        <v>126</v>
      </c>
      <c r="DM3" s="120" t="s">
        <v>116</v>
      </c>
      <c r="DN3" s="118" t="s">
        <v>115</v>
      </c>
      <c r="DO3" s="119" t="s">
        <v>184</v>
      </c>
      <c r="DP3" s="119" t="s">
        <v>17</v>
      </c>
      <c r="DQ3" s="295" t="s">
        <v>186</v>
      </c>
      <c r="DR3" s="119" t="s">
        <v>126</v>
      </c>
      <c r="DS3" s="120" t="s">
        <v>116</v>
      </c>
      <c r="DT3" s="118" t="s">
        <v>115</v>
      </c>
      <c r="DU3" s="119" t="s">
        <v>184</v>
      </c>
      <c r="DV3" s="119" t="s">
        <v>17</v>
      </c>
      <c r="DW3" s="295" t="s">
        <v>186</v>
      </c>
      <c r="DX3" s="119" t="s">
        <v>126</v>
      </c>
      <c r="DY3" s="120" t="s">
        <v>116</v>
      </c>
      <c r="DZ3" s="118" t="s">
        <v>115</v>
      </c>
      <c r="EA3" s="119" t="s">
        <v>184</v>
      </c>
      <c r="EB3" s="119" t="s">
        <v>17</v>
      </c>
      <c r="EC3" s="295" t="s">
        <v>186</v>
      </c>
      <c r="ED3" s="119" t="s">
        <v>126</v>
      </c>
      <c r="EE3" s="120" t="s">
        <v>116</v>
      </c>
    </row>
    <row r="4" spans="1:135" ht="11.4" x14ac:dyDescent="0.2">
      <c r="A4" s="405"/>
      <c r="C4" s="129" t="s">
        <v>73</v>
      </c>
      <c r="D4" s="130">
        <f>J4+P4+V4+AB4+AH4+AN4+AT4+AZ4+BF4+BL4+BR4+BX4+CD4+CJ4+CP4+CV4+DB4+DH4+DN4+DT4+DZ4</f>
        <v>66475</v>
      </c>
      <c r="E4" s="130">
        <f>K4+Q4+W4+AC4+AI4+AO4+AU4+BA4+BG4+BM4+BS4+BY4+CE4+CK4+CQ4+CW4+DC4+DI4+DO4+DU4+EA4</f>
        <v>91578</v>
      </c>
      <c r="F4" s="130">
        <f>L4+R4+X4+AD4+AJ4+AP4+AV4+BB4+BH4+BN4+BT4+BZ4+CF4+CL4+CR4+CX4+DD4+DJ4+DP4+DV4+EB4</f>
        <v>497034</v>
      </c>
      <c r="G4" s="296">
        <f>(D4/E4)*100</f>
        <v>72.588394592587733</v>
      </c>
      <c r="H4" s="296">
        <f>(D4/F4)*100</f>
        <v>13.374336564500618</v>
      </c>
      <c r="I4" s="133">
        <f>O4+U4+AA4+AG4+AM4+AS4+AY4+BE4+BK4+BQ4+BW4+CC4+CI4+CO4+CU4+DA4+DG4+DM4+DS4+DY4+EE4</f>
        <v>147370.17000000001</v>
      </c>
      <c r="J4" s="134">
        <v>3548</v>
      </c>
      <c r="K4" s="130">
        <v>1412</v>
      </c>
      <c r="L4" s="131">
        <v>7111</v>
      </c>
      <c r="M4" s="296">
        <f>(J4/K4)*100</f>
        <v>251.27478753541075</v>
      </c>
      <c r="N4" s="296">
        <f>(J4/L4)*100</f>
        <v>49.894529602025031</v>
      </c>
      <c r="O4" s="133">
        <v>9575.09</v>
      </c>
      <c r="P4" s="134">
        <v>3667</v>
      </c>
      <c r="Q4" s="130">
        <v>553</v>
      </c>
      <c r="R4" s="131">
        <v>2632</v>
      </c>
      <c r="S4" s="296">
        <f>(P4/Q4)*100</f>
        <v>663.1103074141048</v>
      </c>
      <c r="T4" s="296">
        <f>(P4/R4)*100</f>
        <v>139.32370820668694</v>
      </c>
      <c r="U4" s="133">
        <v>10001.32</v>
      </c>
      <c r="V4" s="134">
        <v>3836</v>
      </c>
      <c r="W4" s="130">
        <v>1517</v>
      </c>
      <c r="X4" s="131">
        <v>2791</v>
      </c>
      <c r="Y4" s="296">
        <f>(V4/W4)*100</f>
        <v>252.86750164798946</v>
      </c>
      <c r="Z4" s="296">
        <f>(V4/X4)*100</f>
        <v>137.44177714080973</v>
      </c>
      <c r="AA4" s="133">
        <v>9973.25</v>
      </c>
      <c r="AB4" s="134">
        <v>3765</v>
      </c>
      <c r="AC4" s="130">
        <v>4257</v>
      </c>
      <c r="AD4" s="131">
        <v>9094</v>
      </c>
      <c r="AE4" s="296">
        <f>(AB4/AC4)*100</f>
        <v>88.442565186751239</v>
      </c>
      <c r="AF4" s="296">
        <f>(AB4/AD4)*100</f>
        <v>41.400923685946779</v>
      </c>
      <c r="AG4" s="133">
        <v>9707.06</v>
      </c>
      <c r="AH4" s="134">
        <v>3104</v>
      </c>
      <c r="AI4" s="130">
        <v>5198</v>
      </c>
      <c r="AJ4" s="131">
        <v>15771</v>
      </c>
      <c r="AK4" s="296">
        <f>(AH4/AI4)*100</f>
        <v>59.71527510580993</v>
      </c>
      <c r="AL4" s="296">
        <f>(AH4/AJ4)*100</f>
        <v>19.681694248937927</v>
      </c>
      <c r="AM4" s="133">
        <v>7728.73</v>
      </c>
      <c r="AN4" s="134">
        <v>3456</v>
      </c>
      <c r="AO4" s="130">
        <v>6065</v>
      </c>
      <c r="AP4" s="131">
        <v>19742</v>
      </c>
      <c r="AQ4" s="296">
        <f>(AN4/AO4)*100</f>
        <v>56.982687551525146</v>
      </c>
      <c r="AR4" s="296">
        <f>(AN4/AP4)*100</f>
        <v>17.505825144362273</v>
      </c>
      <c r="AS4" s="133">
        <v>7565.8</v>
      </c>
      <c r="AT4" s="134">
        <v>3329</v>
      </c>
      <c r="AU4" s="130">
        <v>6037</v>
      </c>
      <c r="AV4" s="131">
        <v>19140</v>
      </c>
      <c r="AW4" s="296">
        <f>(AT4/AU4)*100</f>
        <v>55.143283087626301</v>
      </c>
      <c r="AX4" s="296">
        <f>(AT4/AV4)*100</f>
        <v>17.392894461859978</v>
      </c>
      <c r="AY4" s="133">
        <v>7731.15</v>
      </c>
      <c r="AZ4" s="134">
        <v>3291</v>
      </c>
      <c r="BA4" s="130">
        <v>6025</v>
      </c>
      <c r="BB4" s="131">
        <v>23150</v>
      </c>
      <c r="BC4" s="296">
        <f>(AZ4/BA4)*100</f>
        <v>54.622406639004154</v>
      </c>
      <c r="BD4" s="296">
        <f>(AZ4/BB4)*100</f>
        <v>14.215982721382289</v>
      </c>
      <c r="BE4" s="133">
        <v>6805.38</v>
      </c>
      <c r="BF4" s="134">
        <v>3520</v>
      </c>
      <c r="BG4" s="130">
        <v>4899</v>
      </c>
      <c r="BH4" s="131">
        <v>16680</v>
      </c>
      <c r="BI4" s="296">
        <f>(BF4/BG4)*100</f>
        <v>71.851398244539695</v>
      </c>
      <c r="BJ4" s="296">
        <f>(BF4/BH4)*100</f>
        <v>21.103117505995204</v>
      </c>
      <c r="BK4" s="133">
        <v>7658.23</v>
      </c>
      <c r="BL4" s="134">
        <v>3099</v>
      </c>
      <c r="BM4" s="130">
        <v>5908</v>
      </c>
      <c r="BN4" s="131">
        <v>25041</v>
      </c>
      <c r="BO4" s="296">
        <f>(BL4/BM4)*100</f>
        <v>52.454299255247129</v>
      </c>
      <c r="BP4" s="296">
        <f>(BL4/BN4)*100</f>
        <v>12.375703845693064</v>
      </c>
      <c r="BQ4" s="133">
        <v>6771.72</v>
      </c>
      <c r="BR4" s="134">
        <v>2940</v>
      </c>
      <c r="BS4" s="130">
        <v>5213</v>
      </c>
      <c r="BT4" s="131">
        <v>31003</v>
      </c>
      <c r="BU4" s="296">
        <f>(BR4/BS4)*100</f>
        <v>56.397467868789562</v>
      </c>
      <c r="BV4" s="296">
        <f>(BR4/BT4)*100</f>
        <v>9.4829532625874915</v>
      </c>
      <c r="BW4" s="133">
        <v>6548.79</v>
      </c>
      <c r="BX4" s="134">
        <v>3235</v>
      </c>
      <c r="BY4" s="130">
        <v>4810</v>
      </c>
      <c r="BZ4" s="131">
        <v>34964</v>
      </c>
      <c r="CA4" s="296">
        <f>(BX4/BY4)*100</f>
        <v>67.255717255717258</v>
      </c>
      <c r="CB4" s="296">
        <f>(BX4/BZ4)*100</f>
        <v>9.2523738702665597</v>
      </c>
      <c r="CC4" s="133">
        <v>7165.59</v>
      </c>
      <c r="CD4" s="134">
        <v>2927</v>
      </c>
      <c r="CE4" s="130">
        <v>3719</v>
      </c>
      <c r="CF4" s="131">
        <v>28677</v>
      </c>
      <c r="CG4" s="296">
        <f>(CD4/CE4)*100</f>
        <v>78.703952675450395</v>
      </c>
      <c r="CH4" s="296">
        <f>(CD4/CF4)*100</f>
        <v>10.206785926003418</v>
      </c>
      <c r="CI4" s="133">
        <v>6584.08</v>
      </c>
      <c r="CJ4" s="134">
        <v>2963</v>
      </c>
      <c r="CK4" s="130">
        <v>4668</v>
      </c>
      <c r="CL4" s="131">
        <v>30391</v>
      </c>
      <c r="CM4" s="296">
        <f>(CJ4/CK4)*100</f>
        <v>63.474721508140533</v>
      </c>
      <c r="CN4" s="296">
        <f>(CJ4/CL4)*100</f>
        <v>9.7495969201408315</v>
      </c>
      <c r="CO4" s="133">
        <v>6576.1</v>
      </c>
      <c r="CP4" s="134">
        <v>2830</v>
      </c>
      <c r="CQ4" s="130">
        <v>4165</v>
      </c>
      <c r="CR4" s="131">
        <v>30359</v>
      </c>
      <c r="CS4" s="296">
        <f>(CP4/CQ4)*100</f>
        <v>67.947178871548616</v>
      </c>
      <c r="CT4" s="296">
        <f>(CP4/CR4)*100</f>
        <v>9.321782667413288</v>
      </c>
      <c r="CU4" s="133">
        <v>6526.36</v>
      </c>
      <c r="CV4" s="134">
        <v>2869</v>
      </c>
      <c r="CW4" s="130">
        <v>4687</v>
      </c>
      <c r="CX4" s="131">
        <v>30587</v>
      </c>
      <c r="CY4" s="296">
        <f>(CV4/CW4)*100</f>
        <v>61.211862598677193</v>
      </c>
      <c r="CZ4" s="296">
        <f>(CV4/CX4)*100</f>
        <v>9.3798018766142484</v>
      </c>
      <c r="DA4" s="133">
        <v>5370.02</v>
      </c>
      <c r="DB4" s="134">
        <v>2781</v>
      </c>
      <c r="DC4" s="130">
        <v>4813</v>
      </c>
      <c r="DD4" s="131">
        <v>35782</v>
      </c>
      <c r="DE4" s="296">
        <f>(DB4/DC4)*100</f>
        <v>57.781009765219196</v>
      </c>
      <c r="DF4" s="296">
        <f>(DB4/DD4)*100</f>
        <v>7.772064166340618</v>
      </c>
      <c r="DG4" s="133">
        <v>5190.8</v>
      </c>
      <c r="DH4" s="134">
        <v>2873</v>
      </c>
      <c r="DI4" s="130">
        <v>4718</v>
      </c>
      <c r="DJ4" s="131">
        <v>34378</v>
      </c>
      <c r="DK4" s="296">
        <f>(DH4/DI4)*100</f>
        <v>60.894446799491305</v>
      </c>
      <c r="DL4" s="296">
        <f>(DH4/DJ4)*100</f>
        <v>8.3570888358834132</v>
      </c>
      <c r="DM4" s="133">
        <v>5195.25</v>
      </c>
      <c r="DN4" s="134">
        <v>2620</v>
      </c>
      <c r="DO4" s="130">
        <v>3848</v>
      </c>
      <c r="DP4" s="131">
        <v>30137</v>
      </c>
      <c r="DQ4" s="296">
        <f t="shared" ref="DQ4:DQ46" si="0">(DN4/DO4)*100</f>
        <v>68.087318087318081</v>
      </c>
      <c r="DR4" s="296">
        <f t="shared" ref="DR4:DR46" si="1">(DN4/DP4)*100</f>
        <v>8.6936324119852681</v>
      </c>
      <c r="DS4" s="133">
        <v>4693.54</v>
      </c>
      <c r="DT4" s="134">
        <v>2812</v>
      </c>
      <c r="DU4" s="130">
        <v>4792</v>
      </c>
      <c r="DV4" s="131">
        <v>40005</v>
      </c>
      <c r="DW4" s="296">
        <f t="shared" ref="DW4:DW46" si="2">(DT4/DU4)*100</f>
        <v>58.681135225375627</v>
      </c>
      <c r="DX4" s="296">
        <f t="shared" ref="DX4:DX46" si="3">(DT4/DV4)*100</f>
        <v>7.0291213598300208</v>
      </c>
      <c r="DY4" s="133">
        <v>4836.63</v>
      </c>
      <c r="DZ4" s="134">
        <v>3010</v>
      </c>
      <c r="EA4" s="130">
        <v>4274</v>
      </c>
      <c r="EB4" s="131">
        <v>29599</v>
      </c>
      <c r="EC4" s="296">
        <f t="shared" ref="EC4:EC46" si="4">(DZ4/EA4)*100</f>
        <v>70.42583060364997</v>
      </c>
      <c r="ED4" s="296">
        <f t="shared" ref="ED4:ED46" si="5">(DZ4/EB4)*100</f>
        <v>10.169262475083618</v>
      </c>
      <c r="EE4" s="133">
        <v>5165.28</v>
      </c>
    </row>
    <row r="5" spans="1:135" ht="11.4" x14ac:dyDescent="0.2">
      <c r="A5" s="405"/>
      <c r="C5" s="116" t="s">
        <v>74</v>
      </c>
      <c r="D5" s="115">
        <f t="shared" ref="D5:D45" si="6">J5+P5+V5+AB5+AH5+AN5+AT5+AZ5+BF5+BL5+BR5+BX5+CD5+CJ5+CP5+CV5+DB5+DH5+DN5+DT5+DZ5</f>
        <v>92161</v>
      </c>
      <c r="E5" s="115">
        <f t="shared" ref="E5:E45" si="7">K5+Q5+W5+AC5+AI5+AO5+AU5+BA5+BG5+BM5+BS5+BY5+CE5+CK5+CQ5+CW5+DC5+DI5+DO5+DU5+EA5</f>
        <v>102493</v>
      </c>
      <c r="F5" s="115">
        <f t="shared" ref="F5:F45" si="8">L5+R5+X5+AD5+AJ5+AP5+AV5+BB5+BH5+BN5+BT5+BZ5+CF5+CL5+CR5+CX5+DD5+DJ5+DP5+DV5+EB5</f>
        <v>493378</v>
      </c>
      <c r="G5" s="297">
        <f t="shared" ref="G5:G45" si="9">(D5/E5)*100</f>
        <v>89.919311562740873</v>
      </c>
      <c r="H5" s="298">
        <f t="shared" ref="H5:H45" si="10">(D5/F5)*100</f>
        <v>18.67959252337964</v>
      </c>
      <c r="I5" s="205">
        <f t="shared" ref="I5:I45" si="11">O5+U5+AA5+AG5+AM5+AS5+AY5+BE5+BK5+BQ5+BW5+CC5+CI5+CO5+CU5+DA5+DG5+DM5+DS5+DY5+EE5</f>
        <v>214143.47000000003</v>
      </c>
      <c r="J5" s="203">
        <v>4068</v>
      </c>
      <c r="K5" s="115">
        <v>1131</v>
      </c>
      <c r="L5" s="204">
        <v>8142</v>
      </c>
      <c r="M5" s="297">
        <f t="shared" ref="M5:M46" si="12">(J5/K5)*100</f>
        <v>359.68169761273208</v>
      </c>
      <c r="N5" s="298">
        <f t="shared" ref="N5:N46" si="13">(J5/L5)*100</f>
        <v>49.963154016212236</v>
      </c>
      <c r="O5" s="205">
        <v>12106.99</v>
      </c>
      <c r="P5" s="203">
        <v>4572</v>
      </c>
      <c r="Q5" s="115">
        <v>299</v>
      </c>
      <c r="R5" s="204">
        <v>1359</v>
      </c>
      <c r="S5" s="297">
        <f t="shared" ref="S5:S46" si="14">(P5/Q5)*100</f>
        <v>1529.0969899665552</v>
      </c>
      <c r="T5" s="298">
        <f t="shared" ref="T5:T46" si="15">(P5/R5)*100</f>
        <v>336.42384105960264</v>
      </c>
      <c r="U5" s="205">
        <v>14576.07</v>
      </c>
      <c r="V5" s="203">
        <v>4987</v>
      </c>
      <c r="W5" s="115">
        <v>1403</v>
      </c>
      <c r="X5" s="204">
        <v>4254</v>
      </c>
      <c r="Y5" s="297">
        <f t="shared" ref="Y5:Y46" si="16">(V5/W5)*100</f>
        <v>355.45260156806842</v>
      </c>
      <c r="Z5" s="298">
        <f t="shared" ref="Z5:Z46" si="17">(V5/X5)*100</f>
        <v>117.23084156088387</v>
      </c>
      <c r="AA5" s="205">
        <v>14525.05</v>
      </c>
      <c r="AB5" s="203">
        <v>5081</v>
      </c>
      <c r="AC5" s="115">
        <v>4784</v>
      </c>
      <c r="AD5" s="204">
        <v>7569</v>
      </c>
      <c r="AE5" s="297">
        <f t="shared" ref="AE5:AE46" si="18">(AB5/AC5)*100</f>
        <v>106.20819397993311</v>
      </c>
      <c r="AF5" s="298">
        <f t="shared" ref="AF5:AF46" si="19">(AB5/AD5)*100</f>
        <v>67.129079138591621</v>
      </c>
      <c r="AG5" s="205">
        <v>13647.19</v>
      </c>
      <c r="AH5" s="203">
        <v>4280</v>
      </c>
      <c r="AI5" s="115">
        <v>6583</v>
      </c>
      <c r="AJ5" s="204">
        <v>14301</v>
      </c>
      <c r="AK5" s="297">
        <f t="shared" ref="AK5:AK46" si="20">(AH5/AI5)*100</f>
        <v>65.015950174692392</v>
      </c>
      <c r="AL5" s="298">
        <f t="shared" ref="AL5:AL46" si="21">(AH5/AJ5)*100</f>
        <v>29.92797706454094</v>
      </c>
      <c r="AM5" s="205">
        <v>10510.82</v>
      </c>
      <c r="AN5" s="203">
        <v>4704</v>
      </c>
      <c r="AO5" s="115">
        <v>6423</v>
      </c>
      <c r="AP5" s="204">
        <v>17156</v>
      </c>
      <c r="AQ5" s="297">
        <f t="shared" ref="AQ5:AQ46" si="22">(AN5/AO5)*100</f>
        <v>73.236805231200378</v>
      </c>
      <c r="AR5" s="298">
        <f t="shared" ref="AR5:AR46" si="23">(AN5/AP5)*100</f>
        <v>27.418978782933085</v>
      </c>
      <c r="AS5" s="205">
        <v>11074.89</v>
      </c>
      <c r="AT5" s="203">
        <v>4821</v>
      </c>
      <c r="AU5" s="115">
        <v>6235</v>
      </c>
      <c r="AV5" s="204">
        <v>18500</v>
      </c>
      <c r="AW5" s="297">
        <f t="shared" ref="AW5:AW46" si="24">(AT5/AU5)*100</f>
        <v>77.321571772253407</v>
      </c>
      <c r="AX5" s="298">
        <f t="shared" ref="AX5:AX46" si="25">(AT5/AV5)*100</f>
        <v>26.059459459459461</v>
      </c>
      <c r="AY5" s="205">
        <v>11549.6</v>
      </c>
      <c r="AZ5" s="203">
        <v>4589</v>
      </c>
      <c r="BA5" s="115">
        <v>7328</v>
      </c>
      <c r="BB5" s="204">
        <v>24147</v>
      </c>
      <c r="BC5" s="297">
        <f t="shared" ref="BC5:BC46" si="26">(AZ5/BA5)*100</f>
        <v>62.622816593886469</v>
      </c>
      <c r="BD5" s="298">
        <f t="shared" ref="BD5:BD46" si="27">(AZ5/BB5)*100</f>
        <v>19.004431192280617</v>
      </c>
      <c r="BE5" s="205">
        <v>10763.54</v>
      </c>
      <c r="BF5" s="203">
        <v>4839</v>
      </c>
      <c r="BG5" s="115">
        <v>4387</v>
      </c>
      <c r="BH5" s="204">
        <v>14385</v>
      </c>
      <c r="BI5" s="297">
        <f t="shared" ref="BI5:BI46" si="28">(BF5/BG5)*100</f>
        <v>110.30316845224526</v>
      </c>
      <c r="BJ5" s="298">
        <f t="shared" ref="BJ5:BJ46" si="29">(BF5/BH5)*100</f>
        <v>33.639207507820643</v>
      </c>
      <c r="BK5" s="205">
        <v>11439.54</v>
      </c>
      <c r="BL5" s="203">
        <v>4368</v>
      </c>
      <c r="BM5" s="115">
        <v>6747</v>
      </c>
      <c r="BN5" s="204">
        <v>22823</v>
      </c>
      <c r="BO5" s="297">
        <f t="shared" ref="BO5:BO46" si="30">(BL5/BM5)*100</f>
        <v>64.739884393063591</v>
      </c>
      <c r="BP5" s="298">
        <f t="shared" ref="BP5:BP46" si="31">(BL5/BN5)*100</f>
        <v>19.138588266222669</v>
      </c>
      <c r="BQ5" s="205">
        <v>10015.51</v>
      </c>
      <c r="BR5" s="203">
        <v>4036</v>
      </c>
      <c r="BS5" s="115">
        <v>6259</v>
      </c>
      <c r="BT5" s="204">
        <v>30757</v>
      </c>
      <c r="BU5" s="297">
        <f t="shared" ref="BU5:BU46" si="32">(BR5/BS5)*100</f>
        <v>64.483144272247955</v>
      </c>
      <c r="BV5" s="298">
        <f t="shared" ref="BV5:BV46" si="33">(BR5/BT5)*100</f>
        <v>13.122216080892155</v>
      </c>
      <c r="BW5" s="205">
        <v>9401.66</v>
      </c>
      <c r="BX5" s="203">
        <v>4583</v>
      </c>
      <c r="BY5" s="115">
        <v>5383</v>
      </c>
      <c r="BZ5" s="204">
        <v>29454</v>
      </c>
      <c r="CA5" s="297">
        <f t="shared" ref="CA5:CA46" si="34">(BX5/BY5)*100</f>
        <v>85.138398662455884</v>
      </c>
      <c r="CB5" s="298">
        <f t="shared" ref="CB5:CB46" si="35">(BX5/BZ5)*100</f>
        <v>15.559856046716913</v>
      </c>
      <c r="CC5" s="205">
        <v>10583.76</v>
      </c>
      <c r="CD5" s="203">
        <v>4156</v>
      </c>
      <c r="CE5" s="115">
        <v>4891</v>
      </c>
      <c r="CF5" s="204">
        <v>28603</v>
      </c>
      <c r="CG5" s="297">
        <f t="shared" ref="CG5:CG46" si="36">(CD5/CE5)*100</f>
        <v>84.972398282559809</v>
      </c>
      <c r="CH5" s="298">
        <f t="shared" ref="CH5:CH46" si="37">(CD5/CF5)*100</f>
        <v>14.529944411425374</v>
      </c>
      <c r="CI5" s="205">
        <v>9706.36</v>
      </c>
      <c r="CJ5" s="203">
        <v>4124</v>
      </c>
      <c r="CK5" s="115">
        <v>5004</v>
      </c>
      <c r="CL5" s="204">
        <v>30122</v>
      </c>
      <c r="CM5" s="297">
        <f t="shared" ref="CM5:CM46" si="38">(CJ5/CK5)*100</f>
        <v>82.414068745004002</v>
      </c>
      <c r="CN5" s="298">
        <f t="shared" ref="CN5:CN46" si="39">(CJ5/CL5)*100</f>
        <v>13.690989974105305</v>
      </c>
      <c r="CO5" s="205">
        <v>9467.24</v>
      </c>
      <c r="CP5" s="203">
        <v>4125</v>
      </c>
      <c r="CQ5" s="115">
        <v>4720</v>
      </c>
      <c r="CR5" s="204">
        <v>31290</v>
      </c>
      <c r="CS5" s="297">
        <f t="shared" ref="CS5:CS46" si="40">(CP5/CQ5)*100</f>
        <v>87.394067796610159</v>
      </c>
      <c r="CT5" s="298">
        <f t="shared" ref="CT5:CT46" si="41">(CP5/CR5)*100</f>
        <v>13.18312559923298</v>
      </c>
      <c r="CU5" s="205">
        <v>9161.59</v>
      </c>
      <c r="CV5" s="203">
        <v>4136</v>
      </c>
      <c r="CW5" s="115">
        <v>5109</v>
      </c>
      <c r="CX5" s="204">
        <v>31347</v>
      </c>
      <c r="CY5" s="297">
        <f t="shared" ref="CY5:CY46" si="42">(CV5/CW5)*100</f>
        <v>80.955177138383249</v>
      </c>
      <c r="CZ5" s="298">
        <f t="shared" ref="CZ5:CZ46" si="43">(CV5/CX5)*100</f>
        <v>13.194245063323445</v>
      </c>
      <c r="DA5" s="205">
        <v>7778.14</v>
      </c>
      <c r="DB5" s="203">
        <v>3926</v>
      </c>
      <c r="DC5" s="115">
        <v>5691</v>
      </c>
      <c r="DD5" s="204">
        <v>39230</v>
      </c>
      <c r="DE5" s="297">
        <f t="shared" ref="DE5:DE46" si="44">(DB5/DC5)*100</f>
        <v>68.986118432612898</v>
      </c>
      <c r="DF5" s="298">
        <f t="shared" ref="DF5:DF46" si="45">(DB5/DD5)*100</f>
        <v>10.0076472087688</v>
      </c>
      <c r="DG5" s="205">
        <v>7331.84</v>
      </c>
      <c r="DH5" s="203">
        <v>4108</v>
      </c>
      <c r="DI5" s="115">
        <v>4836</v>
      </c>
      <c r="DJ5" s="204">
        <v>31675</v>
      </c>
      <c r="DK5" s="297">
        <f t="shared" ref="DK5:DK46" si="46">(DH5/DI5)*100</f>
        <v>84.946236559139791</v>
      </c>
      <c r="DL5" s="298">
        <f t="shared" ref="DL5:DL46" si="47">(DH5/DJ5)*100</f>
        <v>12.96921862667719</v>
      </c>
      <c r="DM5" s="205">
        <v>7659.11</v>
      </c>
      <c r="DN5" s="203">
        <v>4267</v>
      </c>
      <c r="DO5" s="115">
        <v>5328</v>
      </c>
      <c r="DP5" s="204">
        <v>34451</v>
      </c>
      <c r="DQ5" s="304">
        <f t="shared" si="0"/>
        <v>80.086336336336345</v>
      </c>
      <c r="DR5" s="305">
        <f t="shared" si="1"/>
        <v>12.385707236364691</v>
      </c>
      <c r="DS5" s="205">
        <v>7746.83</v>
      </c>
      <c r="DT5" s="203">
        <v>4043</v>
      </c>
      <c r="DU5" s="115">
        <v>5366</v>
      </c>
      <c r="DV5" s="204">
        <v>42446</v>
      </c>
      <c r="DW5" s="304">
        <f t="shared" si="2"/>
        <v>75.344763324636602</v>
      </c>
      <c r="DX5" s="305">
        <f t="shared" si="3"/>
        <v>9.5250435847900867</v>
      </c>
      <c r="DY5" s="205">
        <v>7172.17</v>
      </c>
      <c r="DZ5" s="203">
        <v>4348</v>
      </c>
      <c r="EA5" s="115">
        <v>4586</v>
      </c>
      <c r="EB5" s="204">
        <v>31367</v>
      </c>
      <c r="EC5" s="304">
        <f t="shared" si="4"/>
        <v>94.81029219363279</v>
      </c>
      <c r="ED5" s="305">
        <f t="shared" si="5"/>
        <v>13.861701788503842</v>
      </c>
      <c r="EE5" s="205">
        <v>7925.57</v>
      </c>
    </row>
    <row r="6" spans="1:135" ht="11.4" x14ac:dyDescent="0.2">
      <c r="A6" s="405"/>
      <c r="C6" s="117" t="s">
        <v>75</v>
      </c>
      <c r="D6" s="114">
        <f t="shared" si="6"/>
        <v>122189</v>
      </c>
      <c r="E6" s="114">
        <f t="shared" si="7"/>
        <v>129104</v>
      </c>
      <c r="F6" s="114">
        <f t="shared" si="8"/>
        <v>583870</v>
      </c>
      <c r="G6" s="299">
        <f t="shared" si="9"/>
        <v>94.643853017722151</v>
      </c>
      <c r="H6" s="300">
        <f t="shared" si="10"/>
        <v>20.927432476407422</v>
      </c>
      <c r="I6" s="202">
        <f t="shared" si="11"/>
        <v>254960.16000000003</v>
      </c>
      <c r="J6" s="200">
        <v>4691</v>
      </c>
      <c r="K6" s="114">
        <v>1130</v>
      </c>
      <c r="L6" s="201">
        <v>9535</v>
      </c>
      <c r="M6" s="299">
        <f t="shared" si="12"/>
        <v>415.13274336283183</v>
      </c>
      <c r="N6" s="300">
        <f t="shared" si="13"/>
        <v>49.197692711064498</v>
      </c>
      <c r="O6" s="202">
        <v>11587.72</v>
      </c>
      <c r="P6" s="200">
        <v>5386</v>
      </c>
      <c r="Q6" s="114">
        <v>204</v>
      </c>
      <c r="R6" s="201">
        <v>1509</v>
      </c>
      <c r="S6" s="299">
        <f t="shared" si="14"/>
        <v>2640.1960784313724</v>
      </c>
      <c r="T6" s="300">
        <f t="shared" si="15"/>
        <v>356.9251159708416</v>
      </c>
      <c r="U6" s="202">
        <v>13348.37</v>
      </c>
      <c r="V6" s="200">
        <v>6289</v>
      </c>
      <c r="W6" s="114">
        <v>1920</v>
      </c>
      <c r="X6" s="201">
        <v>3264</v>
      </c>
      <c r="Y6" s="299">
        <f t="shared" si="16"/>
        <v>327.55208333333331</v>
      </c>
      <c r="Z6" s="300">
        <f t="shared" si="17"/>
        <v>192.67769607843138</v>
      </c>
      <c r="AA6" s="202">
        <v>15582.12</v>
      </c>
      <c r="AB6" s="200">
        <v>6984</v>
      </c>
      <c r="AC6" s="114">
        <v>7127</v>
      </c>
      <c r="AD6" s="201">
        <v>11451</v>
      </c>
      <c r="AE6" s="299">
        <f t="shared" si="18"/>
        <v>97.993545671390493</v>
      </c>
      <c r="AF6" s="300">
        <f t="shared" si="19"/>
        <v>60.990306523447735</v>
      </c>
      <c r="AG6" s="202">
        <v>16368.32</v>
      </c>
      <c r="AH6" s="200">
        <v>6272</v>
      </c>
      <c r="AI6" s="114">
        <v>9560</v>
      </c>
      <c r="AJ6" s="201">
        <v>17405</v>
      </c>
      <c r="AK6" s="299">
        <f t="shared" si="20"/>
        <v>65.606694560669453</v>
      </c>
      <c r="AL6" s="300">
        <f t="shared" si="21"/>
        <v>36.035621947716173</v>
      </c>
      <c r="AM6" s="202">
        <v>13452.77</v>
      </c>
      <c r="AN6" s="200">
        <v>6575</v>
      </c>
      <c r="AO6" s="114">
        <v>10306</v>
      </c>
      <c r="AP6" s="201">
        <v>21551</v>
      </c>
      <c r="AQ6" s="299">
        <f t="shared" si="22"/>
        <v>63.797787696487482</v>
      </c>
      <c r="AR6" s="300">
        <f t="shared" si="23"/>
        <v>30.50902510324347</v>
      </c>
      <c r="AS6" s="202">
        <v>14376.99</v>
      </c>
      <c r="AT6" s="200">
        <v>6638</v>
      </c>
      <c r="AU6" s="114">
        <v>9356</v>
      </c>
      <c r="AV6" s="201">
        <v>20831</v>
      </c>
      <c r="AW6" s="299">
        <f t="shared" si="24"/>
        <v>70.94912355707568</v>
      </c>
      <c r="AX6" s="300">
        <f t="shared" si="25"/>
        <v>31.865968988526717</v>
      </c>
      <c r="AY6" s="202">
        <v>14856.3</v>
      </c>
      <c r="AZ6" s="200">
        <v>6429</v>
      </c>
      <c r="BA6" s="114">
        <v>10134</v>
      </c>
      <c r="BB6" s="201">
        <v>24921</v>
      </c>
      <c r="BC6" s="299">
        <f t="shared" si="26"/>
        <v>63.439905269390174</v>
      </c>
      <c r="BD6" s="300">
        <f t="shared" si="27"/>
        <v>25.797520163717348</v>
      </c>
      <c r="BE6" s="202">
        <v>13488.18</v>
      </c>
      <c r="BF6" s="200">
        <v>6510</v>
      </c>
      <c r="BG6" s="114">
        <v>6139</v>
      </c>
      <c r="BH6" s="201">
        <v>15065</v>
      </c>
      <c r="BI6" s="299">
        <f t="shared" si="28"/>
        <v>106.04332953249715</v>
      </c>
      <c r="BJ6" s="300">
        <f t="shared" si="29"/>
        <v>43.212744772651838</v>
      </c>
      <c r="BK6" s="202">
        <v>14023.2</v>
      </c>
      <c r="BL6" s="200">
        <v>5623</v>
      </c>
      <c r="BM6" s="114">
        <v>8594</v>
      </c>
      <c r="BN6" s="201">
        <v>27782</v>
      </c>
      <c r="BO6" s="299">
        <f t="shared" si="30"/>
        <v>65.42936932743774</v>
      </c>
      <c r="BP6" s="300">
        <f t="shared" si="31"/>
        <v>20.239723562018575</v>
      </c>
      <c r="BQ6" s="202">
        <v>11421.99</v>
      </c>
      <c r="BR6" s="200">
        <v>5504</v>
      </c>
      <c r="BS6" s="114">
        <v>6704</v>
      </c>
      <c r="BT6" s="201">
        <v>36571</v>
      </c>
      <c r="BU6" s="299">
        <f t="shared" si="32"/>
        <v>82.100238663484475</v>
      </c>
      <c r="BV6" s="300">
        <f t="shared" si="33"/>
        <v>15.050176369254329</v>
      </c>
      <c r="BW6" s="202">
        <v>11186.37</v>
      </c>
      <c r="BX6" s="200">
        <v>5992</v>
      </c>
      <c r="BY6" s="114">
        <v>6028</v>
      </c>
      <c r="BZ6" s="201">
        <v>37055</v>
      </c>
      <c r="CA6" s="299">
        <f t="shared" si="34"/>
        <v>99.402786994027863</v>
      </c>
      <c r="CB6" s="300">
        <f t="shared" si="35"/>
        <v>16.170557279719336</v>
      </c>
      <c r="CC6" s="202">
        <v>12383.05</v>
      </c>
      <c r="CD6" s="200">
        <v>5626</v>
      </c>
      <c r="CE6" s="114">
        <v>5593</v>
      </c>
      <c r="CF6" s="201">
        <v>33631</v>
      </c>
      <c r="CG6" s="299">
        <f t="shared" si="36"/>
        <v>100.5900232433399</v>
      </c>
      <c r="CH6" s="300">
        <f t="shared" si="37"/>
        <v>16.72861348160923</v>
      </c>
      <c r="CI6" s="202">
        <v>12300.81</v>
      </c>
      <c r="CJ6" s="200">
        <v>5501</v>
      </c>
      <c r="CK6" s="114">
        <v>5381</v>
      </c>
      <c r="CL6" s="201">
        <v>33787</v>
      </c>
      <c r="CM6" s="299">
        <f t="shared" si="38"/>
        <v>102.23006876045343</v>
      </c>
      <c r="CN6" s="300">
        <f t="shared" si="39"/>
        <v>16.281410009767068</v>
      </c>
      <c r="CO6" s="202">
        <v>11907.2</v>
      </c>
      <c r="CP6" s="200">
        <v>5519</v>
      </c>
      <c r="CQ6" s="114">
        <v>5682</v>
      </c>
      <c r="CR6" s="201">
        <v>38144</v>
      </c>
      <c r="CS6" s="299">
        <f t="shared" si="40"/>
        <v>97.131291798662446</v>
      </c>
      <c r="CT6" s="300">
        <f t="shared" si="41"/>
        <v>14.468854865771814</v>
      </c>
      <c r="CU6" s="202">
        <v>11608.44</v>
      </c>
      <c r="CV6" s="200">
        <v>5239</v>
      </c>
      <c r="CW6" s="114">
        <v>5753</v>
      </c>
      <c r="CX6" s="201">
        <v>38347</v>
      </c>
      <c r="CY6" s="299">
        <f t="shared" si="42"/>
        <v>91.06553102729012</v>
      </c>
      <c r="CZ6" s="300">
        <f t="shared" si="43"/>
        <v>13.662085691188357</v>
      </c>
      <c r="DA6" s="202">
        <v>9334.6</v>
      </c>
      <c r="DB6" s="200">
        <v>5272</v>
      </c>
      <c r="DC6" s="114">
        <v>6770</v>
      </c>
      <c r="DD6" s="201">
        <v>46893</v>
      </c>
      <c r="DE6" s="299">
        <f t="shared" si="44"/>
        <v>77.872968980797637</v>
      </c>
      <c r="DF6" s="300">
        <f t="shared" si="45"/>
        <v>11.242616168724544</v>
      </c>
      <c r="DG6" s="202">
        <v>9260.3799999999992</v>
      </c>
      <c r="DH6" s="200">
        <v>5446</v>
      </c>
      <c r="DI6" s="114">
        <v>5876</v>
      </c>
      <c r="DJ6" s="201">
        <v>39881</v>
      </c>
      <c r="DK6" s="299">
        <f t="shared" si="46"/>
        <v>92.682096664397548</v>
      </c>
      <c r="DL6" s="300">
        <f t="shared" si="47"/>
        <v>13.655625485820316</v>
      </c>
      <c r="DM6" s="202">
        <v>9583.43</v>
      </c>
      <c r="DN6" s="200">
        <v>5414</v>
      </c>
      <c r="DO6" s="114">
        <v>5258</v>
      </c>
      <c r="DP6" s="201">
        <v>39163</v>
      </c>
      <c r="DQ6" s="303">
        <f t="shared" si="0"/>
        <v>102.96690756941803</v>
      </c>
      <c r="DR6" s="300">
        <f t="shared" si="1"/>
        <v>13.824272910655466</v>
      </c>
      <c r="DS6" s="202">
        <v>9136.69</v>
      </c>
      <c r="DT6" s="200">
        <v>5845</v>
      </c>
      <c r="DU6" s="114">
        <v>6180</v>
      </c>
      <c r="DV6" s="201">
        <v>49515</v>
      </c>
      <c r="DW6" s="303">
        <f t="shared" si="2"/>
        <v>94.579288025889966</v>
      </c>
      <c r="DX6" s="300">
        <f t="shared" si="3"/>
        <v>11.804503685751792</v>
      </c>
      <c r="DY6" s="202">
        <v>10123.59</v>
      </c>
      <c r="DZ6" s="200">
        <v>5434</v>
      </c>
      <c r="EA6" s="114">
        <v>5409</v>
      </c>
      <c r="EB6" s="201">
        <v>37569</v>
      </c>
      <c r="EC6" s="303">
        <f t="shared" si="4"/>
        <v>100.46219264189314</v>
      </c>
      <c r="ED6" s="300">
        <f t="shared" si="5"/>
        <v>14.464052809497192</v>
      </c>
      <c r="EE6" s="202">
        <v>9629.64</v>
      </c>
    </row>
    <row r="7" spans="1:135" ht="11.4" x14ac:dyDescent="0.2">
      <c r="A7" s="405"/>
      <c r="C7" s="116" t="s">
        <v>76</v>
      </c>
      <c r="D7" s="115">
        <f t="shared" si="6"/>
        <v>64399</v>
      </c>
      <c r="E7" s="115">
        <f t="shared" si="7"/>
        <v>108529</v>
      </c>
      <c r="F7" s="115">
        <f t="shared" si="8"/>
        <v>584597</v>
      </c>
      <c r="G7" s="297">
        <f t="shared" si="9"/>
        <v>59.338057109159756</v>
      </c>
      <c r="H7" s="298">
        <f t="shared" si="10"/>
        <v>11.015964844157599</v>
      </c>
      <c r="I7" s="205">
        <f t="shared" si="11"/>
        <v>132295.93</v>
      </c>
      <c r="J7" s="203">
        <v>3725</v>
      </c>
      <c r="K7" s="115">
        <v>1295</v>
      </c>
      <c r="L7" s="204">
        <v>7727</v>
      </c>
      <c r="M7" s="297">
        <f t="shared" si="12"/>
        <v>287.64478764478764</v>
      </c>
      <c r="N7" s="298">
        <f t="shared" si="13"/>
        <v>48.207583797075195</v>
      </c>
      <c r="O7" s="205">
        <v>8861.81</v>
      </c>
      <c r="P7" s="203">
        <v>3998</v>
      </c>
      <c r="Q7" s="115">
        <v>75</v>
      </c>
      <c r="R7" s="204">
        <v>1080</v>
      </c>
      <c r="S7" s="297">
        <f t="shared" si="14"/>
        <v>5330.6666666666661</v>
      </c>
      <c r="T7" s="298">
        <f t="shared" si="15"/>
        <v>370.18518518518516</v>
      </c>
      <c r="U7" s="205">
        <v>9658.2800000000007</v>
      </c>
      <c r="V7" s="203">
        <v>4012</v>
      </c>
      <c r="W7" s="115">
        <v>1322</v>
      </c>
      <c r="X7" s="204">
        <v>2379</v>
      </c>
      <c r="Y7" s="297">
        <f t="shared" si="16"/>
        <v>303.47957639939483</v>
      </c>
      <c r="Z7" s="298">
        <f t="shared" si="17"/>
        <v>168.64228667507354</v>
      </c>
      <c r="AA7" s="205">
        <v>9534.7000000000007</v>
      </c>
      <c r="AB7" s="203">
        <v>3958</v>
      </c>
      <c r="AC7" s="115">
        <v>6557</v>
      </c>
      <c r="AD7" s="204">
        <v>11065</v>
      </c>
      <c r="AE7" s="297">
        <f t="shared" si="18"/>
        <v>60.362970870825073</v>
      </c>
      <c r="AF7" s="298">
        <f t="shared" si="19"/>
        <v>35.770447356529601</v>
      </c>
      <c r="AG7" s="205">
        <v>8969.6200000000008</v>
      </c>
      <c r="AH7" s="203">
        <v>3344</v>
      </c>
      <c r="AI7" s="115">
        <v>6599</v>
      </c>
      <c r="AJ7" s="204">
        <v>15768</v>
      </c>
      <c r="AK7" s="297">
        <f t="shared" si="20"/>
        <v>50.674344597666312</v>
      </c>
      <c r="AL7" s="298">
        <f t="shared" si="21"/>
        <v>21.207508878741756</v>
      </c>
      <c r="AM7" s="205">
        <v>7432.25</v>
      </c>
      <c r="AN7" s="203">
        <v>3424</v>
      </c>
      <c r="AO7" s="115">
        <v>7389</v>
      </c>
      <c r="AP7" s="204">
        <v>21247</v>
      </c>
      <c r="AQ7" s="297">
        <f t="shared" si="22"/>
        <v>46.339152794694819</v>
      </c>
      <c r="AR7" s="298">
        <f t="shared" si="23"/>
        <v>16.115216265825762</v>
      </c>
      <c r="AS7" s="205">
        <v>7503.1</v>
      </c>
      <c r="AT7" s="203">
        <v>3345</v>
      </c>
      <c r="AU7" s="115">
        <v>7002</v>
      </c>
      <c r="AV7" s="204">
        <v>22547</v>
      </c>
      <c r="AW7" s="297">
        <f t="shared" si="24"/>
        <v>47.772065124250211</v>
      </c>
      <c r="AX7" s="298">
        <f t="shared" si="25"/>
        <v>14.83567658668559</v>
      </c>
      <c r="AY7" s="205">
        <v>7277.27</v>
      </c>
      <c r="AZ7" s="203">
        <v>3354</v>
      </c>
      <c r="BA7" s="115">
        <v>7990</v>
      </c>
      <c r="BB7" s="204">
        <v>27191</v>
      </c>
      <c r="BC7" s="297">
        <f t="shared" si="26"/>
        <v>41.977471839799755</v>
      </c>
      <c r="BD7" s="298">
        <f t="shared" si="27"/>
        <v>12.334963774778419</v>
      </c>
      <c r="BE7" s="205">
        <v>7056.96</v>
      </c>
      <c r="BF7" s="203">
        <v>3307</v>
      </c>
      <c r="BG7" s="115">
        <v>5468</v>
      </c>
      <c r="BH7" s="204">
        <v>17870</v>
      </c>
      <c r="BI7" s="297">
        <f t="shared" si="28"/>
        <v>60.479151426481351</v>
      </c>
      <c r="BJ7" s="298">
        <f t="shared" si="29"/>
        <v>18.505875769445996</v>
      </c>
      <c r="BK7" s="205">
        <v>7141.54</v>
      </c>
      <c r="BL7" s="203">
        <v>2717</v>
      </c>
      <c r="BM7" s="115">
        <v>6919</v>
      </c>
      <c r="BN7" s="204">
        <v>28656</v>
      </c>
      <c r="BO7" s="297">
        <f t="shared" si="30"/>
        <v>39.268680445151034</v>
      </c>
      <c r="BP7" s="298">
        <f t="shared" si="31"/>
        <v>9.4814349525404786</v>
      </c>
      <c r="BQ7" s="205">
        <v>5295.68</v>
      </c>
      <c r="BR7" s="203">
        <v>2736</v>
      </c>
      <c r="BS7" s="115">
        <v>5898</v>
      </c>
      <c r="BT7" s="204">
        <v>39445</v>
      </c>
      <c r="BU7" s="297">
        <f t="shared" si="32"/>
        <v>46.388606307222787</v>
      </c>
      <c r="BV7" s="298">
        <f t="shared" si="33"/>
        <v>6.9362403346431734</v>
      </c>
      <c r="BW7" s="205">
        <v>6088.96</v>
      </c>
      <c r="BX7" s="203">
        <v>3026</v>
      </c>
      <c r="BY7" s="115">
        <v>5717</v>
      </c>
      <c r="BZ7" s="204">
        <v>39003</v>
      </c>
      <c r="CA7" s="297">
        <f t="shared" si="34"/>
        <v>52.929858317299285</v>
      </c>
      <c r="CB7" s="298">
        <f t="shared" si="35"/>
        <v>7.7583775607004597</v>
      </c>
      <c r="CC7" s="205">
        <v>5929.54</v>
      </c>
      <c r="CD7" s="203">
        <v>2510</v>
      </c>
      <c r="CE7" s="115">
        <v>5283</v>
      </c>
      <c r="CF7" s="204">
        <v>36031</v>
      </c>
      <c r="CG7" s="297">
        <f t="shared" si="36"/>
        <v>47.510883967442737</v>
      </c>
      <c r="CH7" s="298">
        <f t="shared" si="37"/>
        <v>6.966223529738282</v>
      </c>
      <c r="CI7" s="205">
        <v>5408.89</v>
      </c>
      <c r="CJ7" s="203">
        <v>2702</v>
      </c>
      <c r="CK7" s="115">
        <v>5000</v>
      </c>
      <c r="CL7" s="204">
        <v>37964</v>
      </c>
      <c r="CM7" s="297">
        <f t="shared" si="38"/>
        <v>54.04</v>
      </c>
      <c r="CN7" s="298">
        <f t="shared" si="39"/>
        <v>7.1172689916763243</v>
      </c>
      <c r="CO7" s="205">
        <v>5441.94</v>
      </c>
      <c r="CP7" s="203">
        <v>2567</v>
      </c>
      <c r="CQ7" s="115">
        <v>4834</v>
      </c>
      <c r="CR7" s="204">
        <v>36546</v>
      </c>
      <c r="CS7" s="297">
        <f t="shared" si="40"/>
        <v>53.103020273065781</v>
      </c>
      <c r="CT7" s="298">
        <f t="shared" si="41"/>
        <v>7.0240245170470086</v>
      </c>
      <c r="CU7" s="205">
        <v>5172.21</v>
      </c>
      <c r="CV7" s="203">
        <v>2560</v>
      </c>
      <c r="CW7" s="115">
        <v>4943</v>
      </c>
      <c r="CX7" s="204">
        <v>38090</v>
      </c>
      <c r="CY7" s="297">
        <f t="shared" si="42"/>
        <v>51.790410681772201</v>
      </c>
      <c r="CZ7" s="298">
        <f t="shared" si="43"/>
        <v>6.7209241270674722</v>
      </c>
      <c r="DA7" s="205">
        <v>4423.24</v>
      </c>
      <c r="DB7" s="203">
        <v>2502</v>
      </c>
      <c r="DC7" s="115">
        <v>5542</v>
      </c>
      <c r="DD7" s="204">
        <v>42293</v>
      </c>
      <c r="DE7" s="297">
        <f t="shared" si="44"/>
        <v>45.146156622158067</v>
      </c>
      <c r="DF7" s="298">
        <f t="shared" si="45"/>
        <v>5.9158726030312341</v>
      </c>
      <c r="DG7" s="205">
        <v>4203.18</v>
      </c>
      <c r="DH7" s="203">
        <v>2520</v>
      </c>
      <c r="DI7" s="115">
        <v>4967</v>
      </c>
      <c r="DJ7" s="204">
        <v>36344</v>
      </c>
      <c r="DK7" s="297">
        <f t="shared" si="46"/>
        <v>50.734850010066438</v>
      </c>
      <c r="DL7" s="298">
        <f t="shared" si="47"/>
        <v>6.9337442218798149</v>
      </c>
      <c r="DM7" s="205">
        <v>4236.4799999999996</v>
      </c>
      <c r="DN7" s="203">
        <v>2562</v>
      </c>
      <c r="DO7" s="115">
        <v>5048</v>
      </c>
      <c r="DP7" s="204">
        <v>39907</v>
      </c>
      <c r="DQ7" s="304">
        <f t="shared" si="0"/>
        <v>50.752773375594295</v>
      </c>
      <c r="DR7" s="305">
        <f t="shared" si="1"/>
        <v>6.4199263287142605</v>
      </c>
      <c r="DS7" s="205">
        <v>4192.59</v>
      </c>
      <c r="DT7" s="203">
        <v>2717</v>
      </c>
      <c r="DU7" s="115">
        <v>5778</v>
      </c>
      <c r="DV7" s="204">
        <v>47135</v>
      </c>
      <c r="DW7" s="304">
        <f t="shared" si="2"/>
        <v>47.023191415714784</v>
      </c>
      <c r="DX7" s="305">
        <f t="shared" si="3"/>
        <v>5.7642940490081678</v>
      </c>
      <c r="DY7" s="205">
        <v>4372.4399999999996</v>
      </c>
      <c r="DZ7" s="203">
        <v>2813</v>
      </c>
      <c r="EA7" s="115">
        <v>4903</v>
      </c>
      <c r="EB7" s="204">
        <v>36309</v>
      </c>
      <c r="EC7" s="304">
        <f t="shared" si="4"/>
        <v>57.373036916173767</v>
      </c>
      <c r="ED7" s="305">
        <f t="shared" si="5"/>
        <v>7.7473904541573715</v>
      </c>
      <c r="EE7" s="205">
        <v>4095.25</v>
      </c>
    </row>
    <row r="8" spans="1:135" ht="11.4" x14ac:dyDescent="0.2">
      <c r="A8" s="405"/>
      <c r="C8" s="117" t="s">
        <v>77</v>
      </c>
      <c r="D8" s="114">
        <f t="shared" si="6"/>
        <v>134575</v>
      </c>
      <c r="E8" s="114">
        <f t="shared" si="7"/>
        <v>179526</v>
      </c>
      <c r="F8" s="114">
        <f t="shared" si="8"/>
        <v>928126</v>
      </c>
      <c r="G8" s="299">
        <f t="shared" si="9"/>
        <v>74.961286944509425</v>
      </c>
      <c r="H8" s="300">
        <f t="shared" si="10"/>
        <v>14.499647677147284</v>
      </c>
      <c r="I8" s="202">
        <f t="shared" si="11"/>
        <v>294718.6999999999</v>
      </c>
      <c r="J8" s="200">
        <v>5660</v>
      </c>
      <c r="K8" s="114">
        <v>2002</v>
      </c>
      <c r="L8" s="201">
        <v>11529</v>
      </c>
      <c r="M8" s="299">
        <f t="shared" si="12"/>
        <v>282.71728271728273</v>
      </c>
      <c r="N8" s="300">
        <f t="shared" si="13"/>
        <v>49.093590077196637</v>
      </c>
      <c r="O8" s="202">
        <v>14998.97</v>
      </c>
      <c r="P8" s="200">
        <v>6543</v>
      </c>
      <c r="Q8" s="114">
        <v>559</v>
      </c>
      <c r="R8" s="201">
        <v>1614</v>
      </c>
      <c r="S8" s="299">
        <f t="shared" si="14"/>
        <v>1170.4830053667263</v>
      </c>
      <c r="T8" s="300">
        <f t="shared" si="15"/>
        <v>405.39033457249076</v>
      </c>
      <c r="U8" s="202">
        <v>17656.16</v>
      </c>
      <c r="V8" s="200">
        <v>7342</v>
      </c>
      <c r="W8" s="114">
        <v>2689</v>
      </c>
      <c r="X8" s="201">
        <v>3866</v>
      </c>
      <c r="Y8" s="299">
        <f t="shared" si="16"/>
        <v>273.03830420230565</v>
      </c>
      <c r="Z8" s="300">
        <f t="shared" si="17"/>
        <v>189.91205380237972</v>
      </c>
      <c r="AA8" s="202">
        <v>19253.27</v>
      </c>
      <c r="AB8" s="200">
        <v>7538</v>
      </c>
      <c r="AC8" s="114">
        <v>9229</v>
      </c>
      <c r="AD8" s="201">
        <v>17142</v>
      </c>
      <c r="AE8" s="299">
        <f t="shared" si="18"/>
        <v>81.677321486618268</v>
      </c>
      <c r="AF8" s="300">
        <f t="shared" si="19"/>
        <v>43.973865359934663</v>
      </c>
      <c r="AG8" s="202">
        <v>18020.8</v>
      </c>
      <c r="AH8" s="200">
        <v>6321</v>
      </c>
      <c r="AI8" s="114">
        <v>11399</v>
      </c>
      <c r="AJ8" s="201">
        <v>29182</v>
      </c>
      <c r="AK8" s="299">
        <f t="shared" si="20"/>
        <v>55.452232651987018</v>
      </c>
      <c r="AL8" s="300">
        <f t="shared" si="21"/>
        <v>21.660612706462885</v>
      </c>
      <c r="AM8" s="202">
        <v>14415.12</v>
      </c>
      <c r="AN8" s="200">
        <v>6532</v>
      </c>
      <c r="AO8" s="114">
        <v>12128</v>
      </c>
      <c r="AP8" s="201">
        <v>38614</v>
      </c>
      <c r="AQ8" s="299">
        <f t="shared" si="22"/>
        <v>53.858839050131927</v>
      </c>
      <c r="AR8" s="300">
        <f t="shared" si="23"/>
        <v>16.916144403584195</v>
      </c>
      <c r="AS8" s="202">
        <v>14595.5</v>
      </c>
      <c r="AT8" s="200">
        <v>7278</v>
      </c>
      <c r="AU8" s="114">
        <v>11396</v>
      </c>
      <c r="AV8" s="201">
        <v>36163</v>
      </c>
      <c r="AW8" s="299">
        <f t="shared" si="24"/>
        <v>63.86451386451386</v>
      </c>
      <c r="AX8" s="300">
        <f t="shared" si="25"/>
        <v>20.125542681746538</v>
      </c>
      <c r="AY8" s="202">
        <v>16737.560000000001</v>
      </c>
      <c r="AZ8" s="200">
        <v>6966</v>
      </c>
      <c r="BA8" s="114">
        <v>12493</v>
      </c>
      <c r="BB8" s="201">
        <v>45837</v>
      </c>
      <c r="BC8" s="299">
        <f t="shared" si="26"/>
        <v>55.75922516609301</v>
      </c>
      <c r="BD8" s="300">
        <f t="shared" si="27"/>
        <v>15.197329668172003</v>
      </c>
      <c r="BE8" s="202">
        <v>15477.38</v>
      </c>
      <c r="BF8" s="200">
        <v>7442</v>
      </c>
      <c r="BG8" s="114">
        <v>8221</v>
      </c>
      <c r="BH8" s="201">
        <v>27499</v>
      </c>
      <c r="BI8" s="299">
        <f t="shared" si="28"/>
        <v>90.524267120788224</v>
      </c>
      <c r="BJ8" s="300">
        <f t="shared" si="29"/>
        <v>27.062802283719407</v>
      </c>
      <c r="BK8" s="202">
        <v>16377.05</v>
      </c>
      <c r="BL8" s="200">
        <v>6458</v>
      </c>
      <c r="BM8" s="114">
        <v>11952</v>
      </c>
      <c r="BN8" s="201">
        <v>46596</v>
      </c>
      <c r="BO8" s="299">
        <f t="shared" si="30"/>
        <v>54.032797858099059</v>
      </c>
      <c r="BP8" s="300">
        <f t="shared" si="31"/>
        <v>13.859558760408619</v>
      </c>
      <c r="BQ8" s="202">
        <v>14254.56</v>
      </c>
      <c r="BR8" s="200">
        <v>6299</v>
      </c>
      <c r="BS8" s="114">
        <v>9685</v>
      </c>
      <c r="BT8" s="201">
        <v>58798</v>
      </c>
      <c r="BU8" s="299">
        <f t="shared" si="32"/>
        <v>65.038719669592155</v>
      </c>
      <c r="BV8" s="300">
        <f t="shared" si="33"/>
        <v>10.7129494200483</v>
      </c>
      <c r="BW8" s="202">
        <v>13922.42</v>
      </c>
      <c r="BX8" s="200">
        <v>6960</v>
      </c>
      <c r="BY8" s="114">
        <v>9354</v>
      </c>
      <c r="BZ8" s="201">
        <v>61035</v>
      </c>
      <c r="CA8" s="299">
        <f t="shared" si="34"/>
        <v>74.406670942912129</v>
      </c>
      <c r="CB8" s="300">
        <f t="shared" si="35"/>
        <v>11.403293192430572</v>
      </c>
      <c r="CC8" s="202">
        <v>14771.49</v>
      </c>
      <c r="CD8" s="200">
        <v>6259</v>
      </c>
      <c r="CE8" s="114">
        <v>8193</v>
      </c>
      <c r="CF8" s="201">
        <v>55707</v>
      </c>
      <c r="CG8" s="299">
        <f t="shared" si="36"/>
        <v>76.394483095325285</v>
      </c>
      <c r="CH8" s="300">
        <f t="shared" si="37"/>
        <v>11.23557183118818</v>
      </c>
      <c r="CI8" s="202">
        <v>13942.75</v>
      </c>
      <c r="CJ8" s="200">
        <v>6139</v>
      </c>
      <c r="CK8" s="114">
        <v>8815</v>
      </c>
      <c r="CL8" s="201">
        <v>56899</v>
      </c>
      <c r="CM8" s="299">
        <f t="shared" si="38"/>
        <v>69.642654566080537</v>
      </c>
      <c r="CN8" s="300">
        <f t="shared" si="39"/>
        <v>10.789293309196998</v>
      </c>
      <c r="CO8" s="202">
        <v>13475.25</v>
      </c>
      <c r="CP8" s="200">
        <v>5983</v>
      </c>
      <c r="CQ8" s="114">
        <v>8448</v>
      </c>
      <c r="CR8" s="201">
        <v>58499</v>
      </c>
      <c r="CS8" s="299">
        <f t="shared" si="40"/>
        <v>70.821496212121218</v>
      </c>
      <c r="CT8" s="300">
        <f t="shared" si="41"/>
        <v>10.227525256841998</v>
      </c>
      <c r="CU8" s="202">
        <v>13422.67</v>
      </c>
      <c r="CV8" s="200">
        <v>5852</v>
      </c>
      <c r="CW8" s="114">
        <v>8880</v>
      </c>
      <c r="CX8" s="201">
        <v>60115</v>
      </c>
      <c r="CY8" s="299">
        <f t="shared" si="42"/>
        <v>65.900900900900908</v>
      </c>
      <c r="CZ8" s="300">
        <f t="shared" si="43"/>
        <v>9.734675205855444</v>
      </c>
      <c r="DA8" s="202">
        <v>10781.23</v>
      </c>
      <c r="DB8" s="200">
        <v>5635</v>
      </c>
      <c r="DC8" s="114">
        <v>9324</v>
      </c>
      <c r="DD8" s="201">
        <v>71228</v>
      </c>
      <c r="DE8" s="299">
        <f t="shared" si="44"/>
        <v>60.435435435435437</v>
      </c>
      <c r="DF8" s="300">
        <f t="shared" si="45"/>
        <v>7.9112146908519119</v>
      </c>
      <c r="DG8" s="202">
        <v>10240.61</v>
      </c>
      <c r="DH8" s="200">
        <v>5792</v>
      </c>
      <c r="DI8" s="114">
        <v>8474</v>
      </c>
      <c r="DJ8" s="201">
        <v>61728</v>
      </c>
      <c r="DK8" s="299">
        <f t="shared" si="46"/>
        <v>68.350247816851549</v>
      </c>
      <c r="DL8" s="300">
        <f t="shared" si="47"/>
        <v>9.3831000518403318</v>
      </c>
      <c r="DM8" s="202">
        <v>10794.23</v>
      </c>
      <c r="DN8" s="200">
        <v>5706</v>
      </c>
      <c r="DO8" s="114">
        <v>8340</v>
      </c>
      <c r="DP8" s="201">
        <v>55704</v>
      </c>
      <c r="DQ8" s="303">
        <f t="shared" si="0"/>
        <v>68.417266187050359</v>
      </c>
      <c r="DR8" s="300">
        <f t="shared" si="1"/>
        <v>10.243429556225765</v>
      </c>
      <c r="DS8" s="202">
        <v>10002.719999999999</v>
      </c>
      <c r="DT8" s="200">
        <v>5872</v>
      </c>
      <c r="DU8" s="114">
        <v>10032</v>
      </c>
      <c r="DV8" s="201">
        <v>75970</v>
      </c>
      <c r="DW8" s="303">
        <f t="shared" si="2"/>
        <v>58.532695374800639</v>
      </c>
      <c r="DX8" s="300">
        <f t="shared" si="3"/>
        <v>7.7293668553376325</v>
      </c>
      <c r="DY8" s="202">
        <v>10586.49</v>
      </c>
      <c r="DZ8" s="200">
        <v>5998</v>
      </c>
      <c r="EA8" s="114">
        <v>7913</v>
      </c>
      <c r="EB8" s="201">
        <v>54401</v>
      </c>
      <c r="EC8" s="303">
        <f t="shared" si="4"/>
        <v>75.79931757866801</v>
      </c>
      <c r="ED8" s="300">
        <f t="shared" si="5"/>
        <v>11.025532618885682</v>
      </c>
      <c r="EE8" s="202">
        <v>10992.47</v>
      </c>
    </row>
    <row r="9" spans="1:135" ht="11.4" x14ac:dyDescent="0.2">
      <c r="A9" s="405"/>
      <c r="C9" s="116" t="s">
        <v>78</v>
      </c>
      <c r="D9" s="115">
        <f t="shared" si="6"/>
        <v>72324</v>
      </c>
      <c r="E9" s="115">
        <f t="shared" si="7"/>
        <v>78210</v>
      </c>
      <c r="F9" s="115">
        <f t="shared" si="8"/>
        <v>480113</v>
      </c>
      <c r="G9" s="297">
        <f t="shared" si="9"/>
        <v>92.4741081703107</v>
      </c>
      <c r="H9" s="298">
        <f t="shared" si="10"/>
        <v>15.063953694234483</v>
      </c>
      <c r="I9" s="205">
        <f t="shared" si="11"/>
        <v>175292.07</v>
      </c>
      <c r="J9" s="203">
        <v>3425</v>
      </c>
      <c r="K9" s="115">
        <v>1060</v>
      </c>
      <c r="L9" s="204">
        <v>5954</v>
      </c>
      <c r="M9" s="297">
        <f t="shared" si="12"/>
        <v>323.11320754716979</v>
      </c>
      <c r="N9" s="298">
        <f t="shared" si="13"/>
        <v>57.524353375881766</v>
      </c>
      <c r="O9" s="205">
        <v>11220.4</v>
      </c>
      <c r="P9" s="203">
        <v>4107</v>
      </c>
      <c r="Q9" s="115">
        <v>549</v>
      </c>
      <c r="R9" s="204">
        <v>1048</v>
      </c>
      <c r="S9" s="297">
        <f t="shared" si="14"/>
        <v>748.08743169398906</v>
      </c>
      <c r="T9" s="298">
        <f t="shared" si="15"/>
        <v>391.88931297709922</v>
      </c>
      <c r="U9" s="205">
        <v>12825.54</v>
      </c>
      <c r="V9" s="203">
        <v>4440</v>
      </c>
      <c r="W9" s="115">
        <v>1410</v>
      </c>
      <c r="X9" s="204">
        <v>2312</v>
      </c>
      <c r="Y9" s="297">
        <f t="shared" si="16"/>
        <v>314.89361702127661</v>
      </c>
      <c r="Z9" s="298">
        <f t="shared" si="17"/>
        <v>192.04152249134947</v>
      </c>
      <c r="AA9" s="205">
        <v>12346.72</v>
      </c>
      <c r="AB9" s="203">
        <v>4374</v>
      </c>
      <c r="AC9" s="115">
        <v>4807</v>
      </c>
      <c r="AD9" s="204">
        <v>9648</v>
      </c>
      <c r="AE9" s="297">
        <f t="shared" si="18"/>
        <v>90.99230289161639</v>
      </c>
      <c r="AF9" s="298">
        <f t="shared" si="19"/>
        <v>45.335820895522389</v>
      </c>
      <c r="AG9" s="205">
        <v>11113.5</v>
      </c>
      <c r="AH9" s="203">
        <v>3552</v>
      </c>
      <c r="AI9" s="115">
        <v>4608</v>
      </c>
      <c r="AJ9" s="204">
        <v>13863</v>
      </c>
      <c r="AK9" s="297">
        <f t="shared" si="20"/>
        <v>77.083333333333343</v>
      </c>
      <c r="AL9" s="298">
        <f t="shared" si="21"/>
        <v>25.622159705691409</v>
      </c>
      <c r="AM9" s="205">
        <v>9288.74</v>
      </c>
      <c r="AN9" s="203">
        <v>3738</v>
      </c>
      <c r="AO9" s="115">
        <v>4473</v>
      </c>
      <c r="AP9" s="204">
        <v>17604</v>
      </c>
      <c r="AQ9" s="297">
        <f t="shared" si="22"/>
        <v>83.568075117370881</v>
      </c>
      <c r="AR9" s="298">
        <f t="shared" si="23"/>
        <v>21.233810497614179</v>
      </c>
      <c r="AS9" s="205">
        <v>8976.11</v>
      </c>
      <c r="AT9" s="203">
        <v>3859</v>
      </c>
      <c r="AU9" s="115">
        <v>4751</v>
      </c>
      <c r="AV9" s="204">
        <v>17220</v>
      </c>
      <c r="AW9" s="297">
        <f t="shared" si="24"/>
        <v>81.225005262050104</v>
      </c>
      <c r="AX9" s="298">
        <f t="shared" si="25"/>
        <v>22.409988385598144</v>
      </c>
      <c r="AY9" s="205">
        <v>9457.7800000000007</v>
      </c>
      <c r="AZ9" s="203">
        <v>3717</v>
      </c>
      <c r="BA9" s="115">
        <v>5445</v>
      </c>
      <c r="BB9" s="204">
        <v>24647</v>
      </c>
      <c r="BC9" s="297">
        <f t="shared" si="26"/>
        <v>68.264462809917362</v>
      </c>
      <c r="BD9" s="298">
        <f t="shared" si="27"/>
        <v>15.080942913944902</v>
      </c>
      <c r="BE9" s="205">
        <v>8930.68</v>
      </c>
      <c r="BF9" s="203">
        <v>3860</v>
      </c>
      <c r="BG9" s="115">
        <v>2932</v>
      </c>
      <c r="BH9" s="204">
        <v>13886</v>
      </c>
      <c r="BI9" s="297">
        <f t="shared" si="28"/>
        <v>131.65075034106414</v>
      </c>
      <c r="BJ9" s="298">
        <f t="shared" si="29"/>
        <v>27.79778193864324</v>
      </c>
      <c r="BK9" s="205">
        <v>9145.4</v>
      </c>
      <c r="BL9" s="203">
        <v>3324</v>
      </c>
      <c r="BM9" s="115">
        <v>5960</v>
      </c>
      <c r="BN9" s="204">
        <v>25609</v>
      </c>
      <c r="BO9" s="297">
        <f t="shared" si="30"/>
        <v>55.771812080536911</v>
      </c>
      <c r="BP9" s="298">
        <f t="shared" si="31"/>
        <v>12.979811784919365</v>
      </c>
      <c r="BQ9" s="205">
        <v>7888.92</v>
      </c>
      <c r="BR9" s="203">
        <v>3167</v>
      </c>
      <c r="BS9" s="115">
        <v>3950</v>
      </c>
      <c r="BT9" s="204">
        <v>30027</v>
      </c>
      <c r="BU9" s="297">
        <f t="shared" si="32"/>
        <v>80.177215189873422</v>
      </c>
      <c r="BV9" s="298">
        <f t="shared" si="33"/>
        <v>10.547174209877777</v>
      </c>
      <c r="BW9" s="205">
        <v>7319.71</v>
      </c>
      <c r="BX9" s="203">
        <v>3493</v>
      </c>
      <c r="BY9" s="115">
        <v>4183</v>
      </c>
      <c r="BZ9" s="204">
        <v>32490</v>
      </c>
      <c r="CA9" s="297">
        <f t="shared" si="34"/>
        <v>83.504661726033945</v>
      </c>
      <c r="CB9" s="298">
        <f t="shared" si="35"/>
        <v>10.751000307787011</v>
      </c>
      <c r="CC9" s="205">
        <v>10863.26</v>
      </c>
      <c r="CD9" s="203">
        <v>3186</v>
      </c>
      <c r="CE9" s="115">
        <v>3847</v>
      </c>
      <c r="CF9" s="204">
        <v>27433</v>
      </c>
      <c r="CG9" s="297">
        <f t="shared" si="36"/>
        <v>82.817780088380559</v>
      </c>
      <c r="CH9" s="298">
        <f t="shared" si="37"/>
        <v>11.613749863303321</v>
      </c>
      <c r="CI9" s="205">
        <v>7567.48</v>
      </c>
      <c r="CJ9" s="203">
        <v>2977</v>
      </c>
      <c r="CK9" s="115">
        <v>3744</v>
      </c>
      <c r="CL9" s="204">
        <v>30216</v>
      </c>
      <c r="CM9" s="297">
        <f t="shared" si="38"/>
        <v>79.513888888888886</v>
      </c>
      <c r="CN9" s="298">
        <f t="shared" si="39"/>
        <v>9.8523960815462015</v>
      </c>
      <c r="CO9" s="205">
        <v>6833.92</v>
      </c>
      <c r="CP9" s="203">
        <v>3436</v>
      </c>
      <c r="CQ9" s="115">
        <v>3554</v>
      </c>
      <c r="CR9" s="204">
        <v>31650</v>
      </c>
      <c r="CS9" s="297">
        <f t="shared" si="40"/>
        <v>96.679797411367474</v>
      </c>
      <c r="CT9" s="298">
        <f t="shared" si="41"/>
        <v>10.856240126382307</v>
      </c>
      <c r="CU9" s="205">
        <v>7800.48</v>
      </c>
      <c r="CV9" s="203">
        <v>3100</v>
      </c>
      <c r="CW9" s="115">
        <v>3939</v>
      </c>
      <c r="CX9" s="204">
        <v>30968</v>
      </c>
      <c r="CY9" s="297">
        <f t="shared" si="42"/>
        <v>78.700177710078705</v>
      </c>
      <c r="CZ9" s="298">
        <f t="shared" si="43"/>
        <v>10.01033324722294</v>
      </c>
      <c r="DA9" s="205">
        <v>6065.92</v>
      </c>
      <c r="DB9" s="203">
        <v>2646</v>
      </c>
      <c r="DC9" s="115">
        <v>4001</v>
      </c>
      <c r="DD9" s="204">
        <v>34741</v>
      </c>
      <c r="DE9" s="297">
        <f t="shared" si="44"/>
        <v>66.133466633341669</v>
      </c>
      <c r="DF9" s="298">
        <f t="shared" si="45"/>
        <v>7.6163610719322996</v>
      </c>
      <c r="DG9" s="205">
        <v>5120.04</v>
      </c>
      <c r="DH9" s="203">
        <v>2749</v>
      </c>
      <c r="DI9" s="115">
        <v>3803</v>
      </c>
      <c r="DJ9" s="204">
        <v>31750</v>
      </c>
      <c r="DK9" s="297">
        <f t="shared" si="46"/>
        <v>72.28503812779384</v>
      </c>
      <c r="DL9" s="298">
        <f t="shared" si="47"/>
        <v>8.6582677165354323</v>
      </c>
      <c r="DM9" s="205">
        <v>5162.55</v>
      </c>
      <c r="DN9" s="203">
        <v>2941</v>
      </c>
      <c r="DO9" s="115">
        <v>3476</v>
      </c>
      <c r="DP9" s="204">
        <v>30244</v>
      </c>
      <c r="DQ9" s="304">
        <f t="shared" si="0"/>
        <v>84.608745684695052</v>
      </c>
      <c r="DR9" s="305">
        <f t="shared" si="1"/>
        <v>9.7242428250231452</v>
      </c>
      <c r="DS9" s="205">
        <v>5594.54</v>
      </c>
      <c r="DT9" s="203">
        <v>3209</v>
      </c>
      <c r="DU9" s="115">
        <v>4208</v>
      </c>
      <c r="DV9" s="204">
        <v>39653</v>
      </c>
      <c r="DW9" s="304">
        <f t="shared" si="2"/>
        <v>76.25950570342205</v>
      </c>
      <c r="DX9" s="305">
        <f t="shared" si="3"/>
        <v>8.0927042090131884</v>
      </c>
      <c r="DY9" s="205">
        <v>5803.61</v>
      </c>
      <c r="DZ9" s="203">
        <v>3024</v>
      </c>
      <c r="EA9" s="115">
        <v>3510</v>
      </c>
      <c r="EB9" s="204">
        <v>29150</v>
      </c>
      <c r="EC9" s="304">
        <f t="shared" si="4"/>
        <v>86.15384615384616</v>
      </c>
      <c r="ED9" s="305">
        <f t="shared" si="5"/>
        <v>10.373927958833619</v>
      </c>
      <c r="EE9" s="205">
        <v>5966.77</v>
      </c>
    </row>
    <row r="10" spans="1:135" ht="11.4" x14ac:dyDescent="0.2">
      <c r="A10" s="405"/>
      <c r="C10" s="117" t="s">
        <v>79</v>
      </c>
      <c r="D10" s="114">
        <f t="shared" si="6"/>
        <v>268861</v>
      </c>
      <c r="E10" s="114">
        <f t="shared" si="7"/>
        <v>378362</v>
      </c>
      <c r="F10" s="114">
        <f t="shared" si="8"/>
        <v>1503585</v>
      </c>
      <c r="G10" s="299">
        <f t="shared" si="9"/>
        <v>71.059197276682113</v>
      </c>
      <c r="H10" s="300">
        <f t="shared" si="10"/>
        <v>17.881330287280068</v>
      </c>
      <c r="I10" s="202">
        <f t="shared" si="11"/>
        <v>589399.07000000007</v>
      </c>
      <c r="J10" s="200">
        <v>11710</v>
      </c>
      <c r="K10" s="114">
        <v>3476</v>
      </c>
      <c r="L10" s="201">
        <v>22435</v>
      </c>
      <c r="M10" s="299">
        <f t="shared" si="12"/>
        <v>336.88147295742232</v>
      </c>
      <c r="N10" s="300">
        <f t="shared" si="13"/>
        <v>52.195230666369511</v>
      </c>
      <c r="O10" s="202">
        <v>29675.07</v>
      </c>
      <c r="P10" s="200">
        <v>13342</v>
      </c>
      <c r="Q10" s="114">
        <v>1266</v>
      </c>
      <c r="R10" s="201">
        <v>4727</v>
      </c>
      <c r="S10" s="299">
        <f t="shared" si="14"/>
        <v>1053.8704581358611</v>
      </c>
      <c r="T10" s="300">
        <f t="shared" si="15"/>
        <v>282.2508990903321</v>
      </c>
      <c r="U10" s="202">
        <v>35399.22</v>
      </c>
      <c r="V10" s="200">
        <v>15095</v>
      </c>
      <c r="W10" s="114">
        <v>7176</v>
      </c>
      <c r="X10" s="201">
        <v>10272</v>
      </c>
      <c r="Y10" s="299">
        <f t="shared" si="16"/>
        <v>210.35395763656632</v>
      </c>
      <c r="Z10" s="300">
        <f t="shared" si="17"/>
        <v>146.9528816199377</v>
      </c>
      <c r="AA10" s="202">
        <v>38631.93</v>
      </c>
      <c r="AB10" s="200">
        <v>14816</v>
      </c>
      <c r="AC10" s="114">
        <v>20564</v>
      </c>
      <c r="AD10" s="201">
        <v>28324</v>
      </c>
      <c r="AE10" s="299">
        <f t="shared" si="18"/>
        <v>72.04823964209298</v>
      </c>
      <c r="AF10" s="300">
        <f t="shared" si="19"/>
        <v>52.308995904533262</v>
      </c>
      <c r="AG10" s="202">
        <v>37493.53</v>
      </c>
      <c r="AH10" s="200">
        <v>12573</v>
      </c>
      <c r="AI10" s="114">
        <v>22545</v>
      </c>
      <c r="AJ10" s="201">
        <v>37496</v>
      </c>
      <c r="AK10" s="299">
        <f t="shared" si="20"/>
        <v>55.768463073852296</v>
      </c>
      <c r="AL10" s="300">
        <f t="shared" si="21"/>
        <v>33.531576701514823</v>
      </c>
      <c r="AM10" s="202">
        <v>28138.240000000002</v>
      </c>
      <c r="AN10" s="200">
        <v>14010</v>
      </c>
      <c r="AO10" s="114">
        <v>25829</v>
      </c>
      <c r="AP10" s="201">
        <v>47490</v>
      </c>
      <c r="AQ10" s="299">
        <f t="shared" si="22"/>
        <v>54.241356614657946</v>
      </c>
      <c r="AR10" s="300">
        <f t="shared" si="23"/>
        <v>29.500947567909037</v>
      </c>
      <c r="AS10" s="202">
        <v>32090.799999999999</v>
      </c>
      <c r="AT10" s="200">
        <v>14392</v>
      </c>
      <c r="AU10" s="114">
        <v>23545</v>
      </c>
      <c r="AV10" s="201">
        <v>47603</v>
      </c>
      <c r="AW10" s="299">
        <f t="shared" si="24"/>
        <v>61.125504353365898</v>
      </c>
      <c r="AX10" s="300">
        <f t="shared" si="25"/>
        <v>30.233388651975719</v>
      </c>
      <c r="AY10" s="202">
        <v>33765.129999999997</v>
      </c>
      <c r="AZ10" s="200">
        <v>13944</v>
      </c>
      <c r="BA10" s="114">
        <v>28348</v>
      </c>
      <c r="BB10" s="201">
        <v>65418</v>
      </c>
      <c r="BC10" s="299">
        <f t="shared" si="26"/>
        <v>49.18865528432341</v>
      </c>
      <c r="BD10" s="300">
        <f t="shared" si="27"/>
        <v>21.315234339172704</v>
      </c>
      <c r="BE10" s="202">
        <v>30821.58</v>
      </c>
      <c r="BF10" s="200">
        <v>14469</v>
      </c>
      <c r="BG10" s="114">
        <v>19616</v>
      </c>
      <c r="BH10" s="201">
        <v>45125</v>
      </c>
      <c r="BI10" s="299">
        <f t="shared" si="28"/>
        <v>73.761215334420882</v>
      </c>
      <c r="BJ10" s="300">
        <f t="shared" si="29"/>
        <v>32.064265927977843</v>
      </c>
      <c r="BK10" s="202">
        <v>31715.06</v>
      </c>
      <c r="BL10" s="200">
        <v>12204</v>
      </c>
      <c r="BM10" s="114">
        <v>24680</v>
      </c>
      <c r="BN10" s="201">
        <v>73246</v>
      </c>
      <c r="BO10" s="299">
        <f t="shared" si="30"/>
        <v>49.448946515397083</v>
      </c>
      <c r="BP10" s="300">
        <f t="shared" si="31"/>
        <v>16.661660705021433</v>
      </c>
      <c r="BQ10" s="202">
        <v>26780.93</v>
      </c>
      <c r="BR10" s="200">
        <v>12139</v>
      </c>
      <c r="BS10" s="114">
        <v>19306</v>
      </c>
      <c r="BT10" s="201">
        <v>100197</v>
      </c>
      <c r="BU10" s="299">
        <f t="shared" si="32"/>
        <v>62.876825857246452</v>
      </c>
      <c r="BV10" s="300">
        <f t="shared" si="33"/>
        <v>12.115133187620387</v>
      </c>
      <c r="BW10" s="202">
        <v>26984.07</v>
      </c>
      <c r="BX10" s="200">
        <v>13353</v>
      </c>
      <c r="BY10" s="114">
        <v>19717</v>
      </c>
      <c r="BZ10" s="201">
        <v>98408</v>
      </c>
      <c r="CA10" s="299">
        <f t="shared" si="34"/>
        <v>67.723284475325869</v>
      </c>
      <c r="CB10" s="300">
        <f t="shared" si="35"/>
        <v>13.569018778961059</v>
      </c>
      <c r="CC10" s="202">
        <v>29250.53</v>
      </c>
      <c r="CD10" s="200">
        <v>12312</v>
      </c>
      <c r="CE10" s="114">
        <v>17338</v>
      </c>
      <c r="CF10" s="201">
        <v>89836</v>
      </c>
      <c r="CG10" s="299">
        <f t="shared" si="36"/>
        <v>71.011650709424387</v>
      </c>
      <c r="CH10" s="300">
        <f t="shared" si="37"/>
        <v>13.704973507279933</v>
      </c>
      <c r="CI10" s="202">
        <v>26861.11</v>
      </c>
      <c r="CJ10" s="200">
        <v>12026</v>
      </c>
      <c r="CK10" s="114">
        <v>17115</v>
      </c>
      <c r="CL10" s="201">
        <v>96432</v>
      </c>
      <c r="CM10" s="299">
        <f t="shared" si="38"/>
        <v>70.265848670756654</v>
      </c>
      <c r="CN10" s="300">
        <f t="shared" si="39"/>
        <v>12.470963995354239</v>
      </c>
      <c r="CO10" s="202">
        <v>27193.5</v>
      </c>
      <c r="CP10" s="200">
        <v>12013</v>
      </c>
      <c r="CQ10" s="114">
        <v>15681</v>
      </c>
      <c r="CR10" s="201">
        <v>93123</v>
      </c>
      <c r="CS10" s="299">
        <f t="shared" si="40"/>
        <v>76.608634653402206</v>
      </c>
      <c r="CT10" s="300">
        <f t="shared" si="41"/>
        <v>12.900142821859262</v>
      </c>
      <c r="CU10" s="202">
        <v>26410.95</v>
      </c>
      <c r="CV10" s="200">
        <v>11754</v>
      </c>
      <c r="CW10" s="114">
        <v>18966</v>
      </c>
      <c r="CX10" s="201">
        <v>99039</v>
      </c>
      <c r="CY10" s="299">
        <f t="shared" si="42"/>
        <v>61.974058842138568</v>
      </c>
      <c r="CZ10" s="300">
        <f t="shared" si="43"/>
        <v>11.868051979523218</v>
      </c>
      <c r="DA10" s="202">
        <v>21341.89</v>
      </c>
      <c r="DB10" s="200">
        <v>11311</v>
      </c>
      <c r="DC10" s="114">
        <v>19140</v>
      </c>
      <c r="DD10" s="201">
        <v>115920</v>
      </c>
      <c r="DE10" s="299">
        <f t="shared" si="44"/>
        <v>59.096133751306169</v>
      </c>
      <c r="DF10" s="300">
        <f t="shared" si="45"/>
        <v>9.7575914423740517</v>
      </c>
      <c r="DG10" s="202">
        <v>21297.759999999998</v>
      </c>
      <c r="DH10" s="200">
        <v>12005</v>
      </c>
      <c r="DI10" s="114">
        <v>19379</v>
      </c>
      <c r="DJ10" s="201">
        <v>100736</v>
      </c>
      <c r="DK10" s="299">
        <f t="shared" si="46"/>
        <v>61.948500954641631</v>
      </c>
      <c r="DL10" s="300">
        <f t="shared" si="47"/>
        <v>11.917288754764931</v>
      </c>
      <c r="DM10" s="202">
        <v>21986.59</v>
      </c>
      <c r="DN10" s="200">
        <v>11566</v>
      </c>
      <c r="DO10" s="114">
        <v>17268</v>
      </c>
      <c r="DP10" s="201">
        <v>100703</v>
      </c>
      <c r="DQ10" s="303">
        <f t="shared" si="0"/>
        <v>66.979383831364373</v>
      </c>
      <c r="DR10" s="300">
        <f t="shared" si="1"/>
        <v>11.485258631818317</v>
      </c>
      <c r="DS10" s="202">
        <v>20738.8</v>
      </c>
      <c r="DT10" s="200">
        <v>11843</v>
      </c>
      <c r="DU10" s="114">
        <v>20733</v>
      </c>
      <c r="DV10" s="201">
        <v>132693</v>
      </c>
      <c r="DW10" s="303">
        <f t="shared" si="2"/>
        <v>57.121497130178945</v>
      </c>
      <c r="DX10" s="300">
        <f t="shared" si="3"/>
        <v>8.9251128544836575</v>
      </c>
      <c r="DY10" s="202">
        <v>21700.3</v>
      </c>
      <c r="DZ10" s="200">
        <v>11984</v>
      </c>
      <c r="EA10" s="114">
        <v>16674</v>
      </c>
      <c r="EB10" s="201">
        <v>94362</v>
      </c>
      <c r="EC10" s="303">
        <f t="shared" si="4"/>
        <v>71.872376154492031</v>
      </c>
      <c r="ED10" s="300">
        <f t="shared" si="5"/>
        <v>12.700027553464318</v>
      </c>
      <c r="EE10" s="202">
        <v>21122.080000000002</v>
      </c>
    </row>
    <row r="11" spans="1:135" ht="11.4" x14ac:dyDescent="0.2">
      <c r="A11" s="405"/>
      <c r="C11" s="116" t="s">
        <v>80</v>
      </c>
      <c r="D11" s="115">
        <f t="shared" si="6"/>
        <v>43909</v>
      </c>
      <c r="E11" s="115">
        <f t="shared" si="7"/>
        <v>59458</v>
      </c>
      <c r="F11" s="115">
        <f t="shared" si="8"/>
        <v>290650</v>
      </c>
      <c r="G11" s="297">
        <f t="shared" si="9"/>
        <v>73.848767197013018</v>
      </c>
      <c r="H11" s="298">
        <f t="shared" si="10"/>
        <v>15.10717357646654</v>
      </c>
      <c r="I11" s="205">
        <f t="shared" si="11"/>
        <v>94752.38</v>
      </c>
      <c r="J11" s="203">
        <v>1895</v>
      </c>
      <c r="K11" s="115">
        <v>1121</v>
      </c>
      <c r="L11" s="204">
        <v>5812</v>
      </c>
      <c r="M11" s="297">
        <f t="shared" si="12"/>
        <v>169.04549509366637</v>
      </c>
      <c r="N11" s="298">
        <f t="shared" si="13"/>
        <v>32.604955264969036</v>
      </c>
      <c r="O11" s="205">
        <v>5003.59</v>
      </c>
      <c r="P11" s="203">
        <v>2331</v>
      </c>
      <c r="Q11" s="115">
        <v>138</v>
      </c>
      <c r="R11" s="204">
        <v>567</v>
      </c>
      <c r="S11" s="297">
        <f t="shared" si="14"/>
        <v>1689.1304347826085</v>
      </c>
      <c r="T11" s="298">
        <f t="shared" si="15"/>
        <v>411.11111111111109</v>
      </c>
      <c r="U11" s="205">
        <v>6548.96</v>
      </c>
      <c r="V11" s="203">
        <v>2449</v>
      </c>
      <c r="W11" s="115">
        <v>902</v>
      </c>
      <c r="X11" s="204">
        <v>1829</v>
      </c>
      <c r="Y11" s="297">
        <f t="shared" si="16"/>
        <v>271.50776053215077</v>
      </c>
      <c r="Z11" s="298">
        <f t="shared" si="17"/>
        <v>133.89830508474577</v>
      </c>
      <c r="AA11" s="205">
        <v>5884.73</v>
      </c>
      <c r="AB11" s="203">
        <v>2419</v>
      </c>
      <c r="AC11" s="115">
        <v>2913</v>
      </c>
      <c r="AD11" s="204">
        <v>5027</v>
      </c>
      <c r="AE11" s="297">
        <f t="shared" si="18"/>
        <v>83.041537933401983</v>
      </c>
      <c r="AF11" s="298">
        <f t="shared" si="19"/>
        <v>48.120151183608513</v>
      </c>
      <c r="AG11" s="205">
        <v>5873.82</v>
      </c>
      <c r="AH11" s="203">
        <v>2425</v>
      </c>
      <c r="AI11" s="115">
        <v>3656</v>
      </c>
      <c r="AJ11" s="204">
        <v>9020</v>
      </c>
      <c r="AK11" s="297">
        <f t="shared" si="20"/>
        <v>66.329321663019698</v>
      </c>
      <c r="AL11" s="298">
        <f t="shared" si="21"/>
        <v>26.884700665188472</v>
      </c>
      <c r="AM11" s="205">
        <v>5348.48</v>
      </c>
      <c r="AN11" s="203">
        <v>2552</v>
      </c>
      <c r="AO11" s="115">
        <v>3590</v>
      </c>
      <c r="AP11" s="204">
        <v>9422</v>
      </c>
      <c r="AQ11" s="297">
        <f t="shared" si="22"/>
        <v>71.086350974930355</v>
      </c>
      <c r="AR11" s="298">
        <f t="shared" si="23"/>
        <v>27.085544470388452</v>
      </c>
      <c r="AS11" s="205">
        <v>5875.8</v>
      </c>
      <c r="AT11" s="203">
        <v>2567</v>
      </c>
      <c r="AU11" s="115">
        <v>3896</v>
      </c>
      <c r="AV11" s="204">
        <v>10337</v>
      </c>
      <c r="AW11" s="297">
        <f t="shared" si="24"/>
        <v>65.888090349075981</v>
      </c>
      <c r="AX11" s="298">
        <f t="shared" si="25"/>
        <v>24.833123730289252</v>
      </c>
      <c r="AY11" s="205">
        <v>5699.8</v>
      </c>
      <c r="AZ11" s="203">
        <v>2256</v>
      </c>
      <c r="BA11" s="115">
        <v>4255</v>
      </c>
      <c r="BB11" s="204">
        <v>12284</v>
      </c>
      <c r="BC11" s="297">
        <f t="shared" si="26"/>
        <v>53.019976498237362</v>
      </c>
      <c r="BD11" s="298">
        <f t="shared" si="27"/>
        <v>18.365353305112343</v>
      </c>
      <c r="BE11" s="205">
        <v>4838.75</v>
      </c>
      <c r="BF11" s="203">
        <v>2336</v>
      </c>
      <c r="BG11" s="115">
        <v>3285</v>
      </c>
      <c r="BH11" s="204">
        <v>8552</v>
      </c>
      <c r="BI11" s="297">
        <f t="shared" si="28"/>
        <v>71.111111111111114</v>
      </c>
      <c r="BJ11" s="298">
        <f t="shared" si="29"/>
        <v>27.315247895229188</v>
      </c>
      <c r="BK11" s="205">
        <v>4981</v>
      </c>
      <c r="BL11" s="203">
        <v>2146</v>
      </c>
      <c r="BM11" s="115">
        <v>3996</v>
      </c>
      <c r="BN11" s="204">
        <v>12890</v>
      </c>
      <c r="BO11" s="297">
        <f t="shared" si="30"/>
        <v>53.703703703703709</v>
      </c>
      <c r="BP11" s="298">
        <f t="shared" si="31"/>
        <v>16.648564778898368</v>
      </c>
      <c r="BQ11" s="205">
        <v>4452.03</v>
      </c>
      <c r="BR11" s="203">
        <v>1917</v>
      </c>
      <c r="BS11" s="115">
        <v>2775</v>
      </c>
      <c r="BT11" s="204">
        <v>19141</v>
      </c>
      <c r="BU11" s="297">
        <f t="shared" si="32"/>
        <v>69.081081081081081</v>
      </c>
      <c r="BV11" s="298">
        <f t="shared" si="33"/>
        <v>10.01515072357766</v>
      </c>
      <c r="BW11" s="205">
        <v>3917.42</v>
      </c>
      <c r="BX11" s="203">
        <v>2107</v>
      </c>
      <c r="BY11" s="115">
        <v>2968</v>
      </c>
      <c r="BZ11" s="204">
        <v>21058</v>
      </c>
      <c r="CA11" s="297">
        <f t="shared" si="34"/>
        <v>70.990566037735846</v>
      </c>
      <c r="CB11" s="298">
        <f t="shared" si="35"/>
        <v>10.005698546870548</v>
      </c>
      <c r="CC11" s="205">
        <v>4498.68</v>
      </c>
      <c r="CD11" s="203">
        <v>1876</v>
      </c>
      <c r="CE11" s="115">
        <v>2716</v>
      </c>
      <c r="CF11" s="204">
        <v>18661</v>
      </c>
      <c r="CG11" s="297">
        <f t="shared" si="36"/>
        <v>69.072164948453604</v>
      </c>
      <c r="CH11" s="298">
        <f t="shared" si="37"/>
        <v>10.053051819302288</v>
      </c>
      <c r="CI11" s="205">
        <v>4017.45</v>
      </c>
      <c r="CJ11" s="203">
        <v>1711</v>
      </c>
      <c r="CK11" s="115">
        <v>2543</v>
      </c>
      <c r="CL11" s="204">
        <v>18650</v>
      </c>
      <c r="CM11" s="297">
        <f t="shared" si="38"/>
        <v>67.282736924891864</v>
      </c>
      <c r="CN11" s="298">
        <f t="shared" si="39"/>
        <v>9.1742627345844507</v>
      </c>
      <c r="CO11" s="205">
        <v>3988.65</v>
      </c>
      <c r="CP11" s="203">
        <v>1912</v>
      </c>
      <c r="CQ11" s="115">
        <v>2450</v>
      </c>
      <c r="CR11" s="204">
        <v>17584</v>
      </c>
      <c r="CS11" s="297">
        <f t="shared" si="40"/>
        <v>78.040816326530617</v>
      </c>
      <c r="CT11" s="298">
        <f t="shared" si="41"/>
        <v>10.873521383075522</v>
      </c>
      <c r="CU11" s="205">
        <v>4147.18</v>
      </c>
      <c r="CV11" s="203">
        <v>1781</v>
      </c>
      <c r="CW11" s="115">
        <v>2725</v>
      </c>
      <c r="CX11" s="204">
        <v>18004</v>
      </c>
      <c r="CY11" s="297">
        <f t="shared" si="42"/>
        <v>65.357798165137609</v>
      </c>
      <c r="CZ11" s="298">
        <f t="shared" si="43"/>
        <v>9.8922461675183282</v>
      </c>
      <c r="DA11" s="205">
        <v>3277.25</v>
      </c>
      <c r="DB11" s="203">
        <v>1766</v>
      </c>
      <c r="DC11" s="115">
        <v>3019</v>
      </c>
      <c r="DD11" s="204">
        <v>21417</v>
      </c>
      <c r="DE11" s="297">
        <f t="shared" si="44"/>
        <v>58.496190791652872</v>
      </c>
      <c r="DF11" s="298">
        <f t="shared" si="45"/>
        <v>8.2457860578045477</v>
      </c>
      <c r="DG11" s="205">
        <v>3108.12</v>
      </c>
      <c r="DH11" s="203">
        <v>1850</v>
      </c>
      <c r="DI11" s="115">
        <v>2879</v>
      </c>
      <c r="DJ11" s="204">
        <v>19414</v>
      </c>
      <c r="DK11" s="297">
        <f t="shared" si="46"/>
        <v>64.25842306356374</v>
      </c>
      <c r="DL11" s="298">
        <f t="shared" si="47"/>
        <v>9.5292057278252802</v>
      </c>
      <c r="DM11" s="205">
        <v>3477.76</v>
      </c>
      <c r="DN11" s="203">
        <v>1806</v>
      </c>
      <c r="DO11" s="115">
        <v>2804</v>
      </c>
      <c r="DP11" s="204">
        <v>18539</v>
      </c>
      <c r="DQ11" s="304">
        <f t="shared" si="0"/>
        <v>64.407988587731808</v>
      </c>
      <c r="DR11" s="305">
        <f t="shared" si="1"/>
        <v>9.7416257619073292</v>
      </c>
      <c r="DS11" s="205">
        <v>3288.1</v>
      </c>
      <c r="DT11" s="203">
        <v>1968</v>
      </c>
      <c r="DU11" s="115">
        <v>4085</v>
      </c>
      <c r="DV11" s="204">
        <v>25254</v>
      </c>
      <c r="DW11" s="304">
        <f t="shared" si="2"/>
        <v>48.176254589963278</v>
      </c>
      <c r="DX11" s="305">
        <f t="shared" si="3"/>
        <v>7.7928248990258968</v>
      </c>
      <c r="DY11" s="205">
        <v>3504.99</v>
      </c>
      <c r="DZ11" s="203">
        <v>1839</v>
      </c>
      <c r="EA11" s="115">
        <v>2742</v>
      </c>
      <c r="EB11" s="204">
        <v>17188</v>
      </c>
      <c r="EC11" s="304">
        <f t="shared" si="4"/>
        <v>67.067833698030626</v>
      </c>
      <c r="ED11" s="305">
        <f t="shared" si="5"/>
        <v>10.699325110542238</v>
      </c>
      <c r="EE11" s="205">
        <v>3019.82</v>
      </c>
    </row>
    <row r="12" spans="1:135" ht="11.4" x14ac:dyDescent="0.2">
      <c r="A12" s="405"/>
      <c r="C12" s="117" t="s">
        <v>81</v>
      </c>
      <c r="D12" s="114">
        <f t="shared" si="6"/>
        <v>104750</v>
      </c>
      <c r="E12" s="114">
        <f t="shared" si="7"/>
        <v>78052</v>
      </c>
      <c r="F12" s="114">
        <f t="shared" si="8"/>
        <v>559539</v>
      </c>
      <c r="G12" s="299">
        <f t="shared" si="9"/>
        <v>134.20540152718701</v>
      </c>
      <c r="H12" s="300">
        <f t="shared" si="10"/>
        <v>18.720768346799776</v>
      </c>
      <c r="I12" s="202">
        <f t="shared" si="11"/>
        <v>227276.41999999995</v>
      </c>
      <c r="J12" s="200">
        <v>4832</v>
      </c>
      <c r="K12" s="114">
        <v>1304</v>
      </c>
      <c r="L12" s="201">
        <v>6714</v>
      </c>
      <c r="M12" s="299">
        <f t="shared" si="12"/>
        <v>370.55214723926377</v>
      </c>
      <c r="N12" s="300">
        <f t="shared" si="13"/>
        <v>71.969019958296101</v>
      </c>
      <c r="O12" s="202">
        <v>13201.42</v>
      </c>
      <c r="P12" s="200">
        <v>5167</v>
      </c>
      <c r="Q12" s="114">
        <v>624</v>
      </c>
      <c r="R12" s="201">
        <v>3342</v>
      </c>
      <c r="S12" s="299">
        <f t="shared" si="14"/>
        <v>828.04487179487171</v>
      </c>
      <c r="T12" s="300">
        <f t="shared" si="15"/>
        <v>154.60801915020946</v>
      </c>
      <c r="U12" s="202">
        <v>14417.43</v>
      </c>
      <c r="V12" s="200">
        <v>5349</v>
      </c>
      <c r="W12" s="114">
        <v>2482</v>
      </c>
      <c r="X12" s="201">
        <v>5914</v>
      </c>
      <c r="Y12" s="299">
        <f t="shared" si="16"/>
        <v>215.51168412570507</v>
      </c>
      <c r="Z12" s="300">
        <f t="shared" si="17"/>
        <v>90.446398376733171</v>
      </c>
      <c r="AA12" s="202">
        <v>13202.33</v>
      </c>
      <c r="AB12" s="200">
        <v>5449</v>
      </c>
      <c r="AC12" s="114">
        <v>4655</v>
      </c>
      <c r="AD12" s="201">
        <v>9973</v>
      </c>
      <c r="AE12" s="299">
        <f t="shared" si="18"/>
        <v>117.05692803437164</v>
      </c>
      <c r="AF12" s="300">
        <f t="shared" si="19"/>
        <v>54.637521307530335</v>
      </c>
      <c r="AG12" s="202">
        <v>12978.93</v>
      </c>
      <c r="AH12" s="200">
        <v>4493</v>
      </c>
      <c r="AI12" s="114">
        <v>5213</v>
      </c>
      <c r="AJ12" s="201">
        <v>14907</v>
      </c>
      <c r="AK12" s="299">
        <f t="shared" si="20"/>
        <v>86.18837521580663</v>
      </c>
      <c r="AL12" s="300">
        <f t="shared" si="21"/>
        <v>30.140202589387538</v>
      </c>
      <c r="AM12" s="202">
        <v>10191.31</v>
      </c>
      <c r="AN12" s="200">
        <v>5503</v>
      </c>
      <c r="AO12" s="114">
        <v>5463</v>
      </c>
      <c r="AP12" s="201">
        <v>19616</v>
      </c>
      <c r="AQ12" s="299">
        <f t="shared" si="22"/>
        <v>100.73219842577339</v>
      </c>
      <c r="AR12" s="300">
        <f t="shared" si="23"/>
        <v>28.053629690048943</v>
      </c>
      <c r="AS12" s="202">
        <v>12530.51</v>
      </c>
      <c r="AT12" s="200">
        <v>5543</v>
      </c>
      <c r="AU12" s="114">
        <v>5701</v>
      </c>
      <c r="AV12" s="201">
        <v>20943</v>
      </c>
      <c r="AW12" s="299">
        <f t="shared" si="24"/>
        <v>97.22855639361515</v>
      </c>
      <c r="AX12" s="300">
        <f t="shared" si="25"/>
        <v>26.467077305066134</v>
      </c>
      <c r="AY12" s="202">
        <v>12855.25</v>
      </c>
      <c r="AZ12" s="200">
        <v>5245</v>
      </c>
      <c r="BA12" s="114">
        <v>6178</v>
      </c>
      <c r="BB12" s="201">
        <v>24856</v>
      </c>
      <c r="BC12" s="299">
        <f t="shared" si="26"/>
        <v>84.898025250890257</v>
      </c>
      <c r="BD12" s="300">
        <f t="shared" si="27"/>
        <v>21.10154489861603</v>
      </c>
      <c r="BE12" s="202">
        <v>11852.73</v>
      </c>
      <c r="BF12" s="200">
        <v>5636</v>
      </c>
      <c r="BG12" s="114">
        <v>3366</v>
      </c>
      <c r="BH12" s="201">
        <v>14135</v>
      </c>
      <c r="BI12" s="299">
        <f t="shared" si="28"/>
        <v>167.43909685086155</v>
      </c>
      <c r="BJ12" s="300">
        <f t="shared" si="29"/>
        <v>39.872656526353026</v>
      </c>
      <c r="BK12" s="202">
        <v>12635.37</v>
      </c>
      <c r="BL12" s="200">
        <v>4785</v>
      </c>
      <c r="BM12" s="114">
        <v>5032</v>
      </c>
      <c r="BN12" s="201">
        <v>27264</v>
      </c>
      <c r="BO12" s="299">
        <f t="shared" si="30"/>
        <v>95.091414944356117</v>
      </c>
      <c r="BP12" s="300">
        <f t="shared" si="31"/>
        <v>17.5506161971831</v>
      </c>
      <c r="BQ12" s="202">
        <v>10338.57</v>
      </c>
      <c r="BR12" s="200">
        <v>5031</v>
      </c>
      <c r="BS12" s="114">
        <v>4115</v>
      </c>
      <c r="BT12" s="201">
        <v>35328</v>
      </c>
      <c r="BU12" s="299">
        <f t="shared" si="32"/>
        <v>122.26002430133659</v>
      </c>
      <c r="BV12" s="300">
        <f t="shared" si="33"/>
        <v>14.240828804347828</v>
      </c>
      <c r="BW12" s="202">
        <v>10729.07</v>
      </c>
      <c r="BX12" s="200">
        <v>5373</v>
      </c>
      <c r="BY12" s="114">
        <v>3585</v>
      </c>
      <c r="BZ12" s="201">
        <v>34881</v>
      </c>
      <c r="CA12" s="299">
        <f t="shared" si="34"/>
        <v>149.87447698744768</v>
      </c>
      <c r="CB12" s="300">
        <f t="shared" si="35"/>
        <v>15.403801496516728</v>
      </c>
      <c r="CC12" s="202">
        <v>11324.8</v>
      </c>
      <c r="CD12" s="200">
        <v>4864</v>
      </c>
      <c r="CE12" s="114">
        <v>3215</v>
      </c>
      <c r="CF12" s="201">
        <v>31684</v>
      </c>
      <c r="CG12" s="299">
        <f t="shared" si="36"/>
        <v>151.29082426127528</v>
      </c>
      <c r="CH12" s="300">
        <f t="shared" si="37"/>
        <v>15.351597020578209</v>
      </c>
      <c r="CI12" s="202">
        <v>10715.81</v>
      </c>
      <c r="CJ12" s="200">
        <v>4682</v>
      </c>
      <c r="CK12" s="114">
        <v>3492</v>
      </c>
      <c r="CL12" s="201">
        <v>36112</v>
      </c>
      <c r="CM12" s="299">
        <f t="shared" si="38"/>
        <v>134.07789232531499</v>
      </c>
      <c r="CN12" s="300">
        <f t="shared" si="39"/>
        <v>12.965219317678333</v>
      </c>
      <c r="CO12" s="202">
        <v>10199.200000000001</v>
      </c>
      <c r="CP12" s="200">
        <v>4593</v>
      </c>
      <c r="CQ12" s="114">
        <v>3299</v>
      </c>
      <c r="CR12" s="201">
        <v>36338</v>
      </c>
      <c r="CS12" s="299">
        <f t="shared" si="40"/>
        <v>139.22400727493181</v>
      </c>
      <c r="CT12" s="300">
        <f t="shared" si="41"/>
        <v>12.639660960977489</v>
      </c>
      <c r="CU12" s="202">
        <v>9986.93</v>
      </c>
      <c r="CV12" s="200">
        <v>4814</v>
      </c>
      <c r="CW12" s="114">
        <v>3364</v>
      </c>
      <c r="CX12" s="201">
        <v>37087</v>
      </c>
      <c r="CY12" s="299">
        <f t="shared" si="42"/>
        <v>143.10344827586206</v>
      </c>
      <c r="CZ12" s="300">
        <f t="shared" si="43"/>
        <v>12.980289589343974</v>
      </c>
      <c r="DA12" s="202">
        <v>8586.9</v>
      </c>
      <c r="DB12" s="200">
        <v>4048</v>
      </c>
      <c r="DC12" s="114">
        <v>3727</v>
      </c>
      <c r="DD12" s="201">
        <v>43077</v>
      </c>
      <c r="DE12" s="299">
        <f t="shared" si="44"/>
        <v>108.61282532868259</v>
      </c>
      <c r="DF12" s="300">
        <f t="shared" si="45"/>
        <v>9.3971260765605766</v>
      </c>
      <c r="DG12" s="202">
        <v>7349.55</v>
      </c>
      <c r="DH12" s="200">
        <v>4530</v>
      </c>
      <c r="DI12" s="114">
        <v>3286</v>
      </c>
      <c r="DJ12" s="201">
        <v>38739</v>
      </c>
      <c r="DK12" s="299">
        <f t="shared" si="46"/>
        <v>137.85757760194767</v>
      </c>
      <c r="DL12" s="300">
        <f t="shared" si="47"/>
        <v>11.693642066134903</v>
      </c>
      <c r="DM12" s="202">
        <v>8028.31</v>
      </c>
      <c r="DN12" s="200">
        <v>5016</v>
      </c>
      <c r="DO12" s="114">
        <v>3276</v>
      </c>
      <c r="DP12" s="201">
        <v>37833</v>
      </c>
      <c r="DQ12" s="303">
        <f t="shared" si="0"/>
        <v>153.11355311355311</v>
      </c>
      <c r="DR12" s="300">
        <f t="shared" si="1"/>
        <v>13.258266592657202</v>
      </c>
      <c r="DS12" s="202">
        <v>8886.6</v>
      </c>
      <c r="DT12" s="200">
        <v>4705</v>
      </c>
      <c r="DU12" s="114">
        <v>3730</v>
      </c>
      <c r="DV12" s="201">
        <v>47259</v>
      </c>
      <c r="DW12" s="303">
        <f t="shared" si="2"/>
        <v>126.13941018766756</v>
      </c>
      <c r="DX12" s="300">
        <f t="shared" si="3"/>
        <v>9.955775619458727</v>
      </c>
      <c r="DY12" s="202">
        <v>8509.7099999999991</v>
      </c>
      <c r="DZ12" s="200">
        <v>5092</v>
      </c>
      <c r="EA12" s="114">
        <v>2945</v>
      </c>
      <c r="EB12" s="201">
        <v>33537</v>
      </c>
      <c r="EC12" s="303">
        <f t="shared" si="4"/>
        <v>172.90322580645162</v>
      </c>
      <c r="ED12" s="300">
        <f t="shared" si="5"/>
        <v>15.183230461877924</v>
      </c>
      <c r="EE12" s="202">
        <v>8755.69</v>
      </c>
    </row>
    <row r="13" spans="1:135" ht="11.4" x14ac:dyDescent="0.2">
      <c r="A13" s="405"/>
      <c r="C13" s="116" t="s">
        <v>82</v>
      </c>
      <c r="D13" s="115">
        <f t="shared" si="6"/>
        <v>294028</v>
      </c>
      <c r="E13" s="115">
        <f t="shared" si="7"/>
        <v>406173</v>
      </c>
      <c r="F13" s="115">
        <f t="shared" si="8"/>
        <v>1758632</v>
      </c>
      <c r="G13" s="297">
        <f t="shared" si="9"/>
        <v>72.389843736535909</v>
      </c>
      <c r="H13" s="298">
        <f t="shared" si="10"/>
        <v>16.719131688721689</v>
      </c>
      <c r="I13" s="205">
        <f t="shared" si="11"/>
        <v>621014.55000000005</v>
      </c>
      <c r="J13" s="203">
        <v>14097</v>
      </c>
      <c r="K13" s="115">
        <v>3505</v>
      </c>
      <c r="L13" s="204">
        <v>21950</v>
      </c>
      <c r="M13" s="297">
        <f t="shared" si="12"/>
        <v>402.19686162624822</v>
      </c>
      <c r="N13" s="298">
        <f t="shared" si="13"/>
        <v>64.223234624145789</v>
      </c>
      <c r="O13" s="205">
        <v>34639.42</v>
      </c>
      <c r="P13" s="203">
        <v>16316</v>
      </c>
      <c r="Q13" s="115">
        <v>1383</v>
      </c>
      <c r="R13" s="204">
        <v>4040</v>
      </c>
      <c r="S13" s="297">
        <f t="shared" si="14"/>
        <v>1179.754157628344</v>
      </c>
      <c r="T13" s="298">
        <f t="shared" si="15"/>
        <v>403.8613861386138</v>
      </c>
      <c r="U13" s="205">
        <v>41314.519999999997</v>
      </c>
      <c r="V13" s="203">
        <v>17863</v>
      </c>
      <c r="W13" s="115">
        <v>7814</v>
      </c>
      <c r="X13" s="204">
        <v>11290</v>
      </c>
      <c r="Y13" s="297">
        <f t="shared" si="16"/>
        <v>228.60250831840284</v>
      </c>
      <c r="Z13" s="298">
        <f t="shared" si="17"/>
        <v>158.21966341895484</v>
      </c>
      <c r="AA13" s="205">
        <v>42840.480000000003</v>
      </c>
      <c r="AB13" s="203">
        <v>17694</v>
      </c>
      <c r="AC13" s="115">
        <v>20602</v>
      </c>
      <c r="AD13" s="204">
        <v>29970</v>
      </c>
      <c r="AE13" s="297">
        <f t="shared" si="18"/>
        <v>85.884865547034266</v>
      </c>
      <c r="AF13" s="298">
        <f t="shared" si="19"/>
        <v>59.039039039039039</v>
      </c>
      <c r="AG13" s="205">
        <v>42192.9</v>
      </c>
      <c r="AH13" s="203">
        <v>15383</v>
      </c>
      <c r="AI13" s="115">
        <v>24401</v>
      </c>
      <c r="AJ13" s="204">
        <v>46334</v>
      </c>
      <c r="AK13" s="297">
        <f t="shared" si="20"/>
        <v>63.042498258268111</v>
      </c>
      <c r="AL13" s="298">
        <f t="shared" si="21"/>
        <v>33.200241723140671</v>
      </c>
      <c r="AM13" s="205">
        <v>34495.03</v>
      </c>
      <c r="AN13" s="203">
        <v>15657</v>
      </c>
      <c r="AO13" s="115">
        <v>25244</v>
      </c>
      <c r="AP13" s="204">
        <v>55434</v>
      </c>
      <c r="AQ13" s="297">
        <f t="shared" si="22"/>
        <v>62.022658849627632</v>
      </c>
      <c r="AR13" s="298">
        <f t="shared" si="23"/>
        <v>28.244398744452866</v>
      </c>
      <c r="AS13" s="205">
        <v>34302.769999999997</v>
      </c>
      <c r="AT13" s="203">
        <v>15303</v>
      </c>
      <c r="AU13" s="115">
        <v>27972</v>
      </c>
      <c r="AV13" s="204">
        <v>64368</v>
      </c>
      <c r="AW13" s="297">
        <f t="shared" si="24"/>
        <v>54.708279708279704</v>
      </c>
      <c r="AX13" s="298">
        <f t="shared" si="25"/>
        <v>23.774235645041013</v>
      </c>
      <c r="AY13" s="205">
        <v>34533.870000000003</v>
      </c>
      <c r="AZ13" s="203">
        <v>14478</v>
      </c>
      <c r="BA13" s="115">
        <v>32534</v>
      </c>
      <c r="BB13" s="204">
        <v>83573</v>
      </c>
      <c r="BC13" s="297">
        <f t="shared" si="26"/>
        <v>44.501137271777218</v>
      </c>
      <c r="BD13" s="298">
        <f t="shared" si="27"/>
        <v>17.323776817871799</v>
      </c>
      <c r="BE13" s="205">
        <v>31405.4</v>
      </c>
      <c r="BF13" s="203">
        <v>15612</v>
      </c>
      <c r="BG13" s="115">
        <v>19108</v>
      </c>
      <c r="BH13" s="204">
        <v>53250</v>
      </c>
      <c r="BI13" s="297">
        <f t="shared" si="28"/>
        <v>81.703998325308774</v>
      </c>
      <c r="BJ13" s="298">
        <f t="shared" si="29"/>
        <v>29.31830985915493</v>
      </c>
      <c r="BK13" s="205">
        <v>33272.769999999997</v>
      </c>
      <c r="BL13" s="203">
        <v>13115</v>
      </c>
      <c r="BM13" s="115">
        <v>26472</v>
      </c>
      <c r="BN13" s="204">
        <v>88849</v>
      </c>
      <c r="BO13" s="297">
        <f t="shared" si="30"/>
        <v>49.542913266847989</v>
      </c>
      <c r="BP13" s="298">
        <f t="shared" si="31"/>
        <v>14.760998998300487</v>
      </c>
      <c r="BQ13" s="205">
        <v>27557.81</v>
      </c>
      <c r="BR13" s="203">
        <v>12307</v>
      </c>
      <c r="BS13" s="115">
        <v>20816</v>
      </c>
      <c r="BT13" s="204">
        <v>112782</v>
      </c>
      <c r="BU13" s="297">
        <f t="shared" si="32"/>
        <v>59.122790161414294</v>
      </c>
      <c r="BV13" s="298">
        <f t="shared" si="33"/>
        <v>10.912202301785747</v>
      </c>
      <c r="BW13" s="205">
        <v>25568.19</v>
      </c>
      <c r="BX13" s="203">
        <v>14430</v>
      </c>
      <c r="BY13" s="115">
        <v>21930</v>
      </c>
      <c r="BZ13" s="204">
        <v>117956</v>
      </c>
      <c r="CA13" s="297">
        <f t="shared" si="34"/>
        <v>65.800273597811227</v>
      </c>
      <c r="CB13" s="298">
        <f t="shared" si="35"/>
        <v>12.233375156838143</v>
      </c>
      <c r="CC13" s="205">
        <v>29996.83</v>
      </c>
      <c r="CD13" s="203">
        <v>12776</v>
      </c>
      <c r="CE13" s="115">
        <v>18865</v>
      </c>
      <c r="CF13" s="204">
        <v>103891</v>
      </c>
      <c r="CG13" s="297">
        <f t="shared" si="36"/>
        <v>67.723297111052219</v>
      </c>
      <c r="CH13" s="298">
        <f t="shared" si="37"/>
        <v>12.297504114889644</v>
      </c>
      <c r="CI13" s="205">
        <v>27630.38</v>
      </c>
      <c r="CJ13" s="203">
        <v>12248</v>
      </c>
      <c r="CK13" s="115">
        <v>18950</v>
      </c>
      <c r="CL13" s="204">
        <v>112476</v>
      </c>
      <c r="CM13" s="297">
        <f t="shared" si="38"/>
        <v>64.633245382585741</v>
      </c>
      <c r="CN13" s="298">
        <f t="shared" si="39"/>
        <v>10.889434190405064</v>
      </c>
      <c r="CO13" s="205">
        <v>26516.32</v>
      </c>
      <c r="CP13" s="203">
        <v>12719</v>
      </c>
      <c r="CQ13" s="115">
        <v>18331</v>
      </c>
      <c r="CR13" s="204">
        <v>111323</v>
      </c>
      <c r="CS13" s="297">
        <f t="shared" si="40"/>
        <v>69.385194479297368</v>
      </c>
      <c r="CT13" s="298">
        <f t="shared" si="41"/>
        <v>11.425311930149205</v>
      </c>
      <c r="CU13" s="205">
        <v>26686.81</v>
      </c>
      <c r="CV13" s="203">
        <v>12595</v>
      </c>
      <c r="CW13" s="115">
        <v>19126</v>
      </c>
      <c r="CX13" s="204">
        <v>113713</v>
      </c>
      <c r="CY13" s="297">
        <f t="shared" si="42"/>
        <v>65.852765868451328</v>
      </c>
      <c r="CZ13" s="298">
        <f t="shared" si="43"/>
        <v>11.076130257754171</v>
      </c>
      <c r="DA13" s="205">
        <v>22322.45</v>
      </c>
      <c r="DB13" s="203">
        <v>12050</v>
      </c>
      <c r="DC13" s="115">
        <v>21497</v>
      </c>
      <c r="DD13" s="204">
        <v>131445</v>
      </c>
      <c r="DE13" s="297">
        <f t="shared" si="44"/>
        <v>56.054333162766902</v>
      </c>
      <c r="DF13" s="298">
        <f t="shared" si="45"/>
        <v>9.1673323443265247</v>
      </c>
      <c r="DG13" s="205">
        <v>20896.080000000002</v>
      </c>
      <c r="DH13" s="203">
        <v>12369</v>
      </c>
      <c r="DI13" s="115">
        <v>20472</v>
      </c>
      <c r="DJ13" s="204">
        <v>119592</v>
      </c>
      <c r="DK13" s="297">
        <f t="shared" si="46"/>
        <v>60.41910902696366</v>
      </c>
      <c r="DL13" s="298">
        <f t="shared" si="47"/>
        <v>10.342665061208107</v>
      </c>
      <c r="DM13" s="205">
        <v>21429.8</v>
      </c>
      <c r="DN13" s="203">
        <v>11998</v>
      </c>
      <c r="DO13" s="115">
        <v>18326</v>
      </c>
      <c r="DP13" s="204">
        <v>116249</v>
      </c>
      <c r="DQ13" s="304">
        <f t="shared" si="0"/>
        <v>65.46982429335371</v>
      </c>
      <c r="DR13" s="305">
        <f t="shared" si="1"/>
        <v>10.320948997410731</v>
      </c>
      <c r="DS13" s="205">
        <v>20869.099999999999</v>
      </c>
      <c r="DT13" s="203">
        <v>12251</v>
      </c>
      <c r="DU13" s="115">
        <v>21334</v>
      </c>
      <c r="DV13" s="204">
        <v>148172</v>
      </c>
      <c r="DW13" s="304">
        <f t="shared" si="2"/>
        <v>57.424767976000744</v>
      </c>
      <c r="DX13" s="305">
        <f t="shared" si="3"/>
        <v>8.2680938368922607</v>
      </c>
      <c r="DY13" s="205">
        <v>20753.71</v>
      </c>
      <c r="DZ13" s="203">
        <v>12767</v>
      </c>
      <c r="EA13" s="115">
        <v>17491</v>
      </c>
      <c r="EB13" s="204">
        <v>111975</v>
      </c>
      <c r="EC13" s="304">
        <f t="shared" si="4"/>
        <v>72.991824366817212</v>
      </c>
      <c r="ED13" s="305">
        <f t="shared" si="5"/>
        <v>11.401652154498771</v>
      </c>
      <c r="EE13" s="205">
        <v>21789.91</v>
      </c>
    </row>
    <row r="14" spans="1:135" ht="11.4" x14ac:dyDescent="0.2">
      <c r="A14" s="405"/>
      <c r="C14" s="117" t="s">
        <v>83</v>
      </c>
      <c r="D14" s="114">
        <f t="shared" si="6"/>
        <v>85680</v>
      </c>
      <c r="E14" s="114">
        <f t="shared" si="7"/>
        <v>137303</v>
      </c>
      <c r="F14" s="114">
        <f t="shared" si="8"/>
        <v>664118</v>
      </c>
      <c r="G14" s="299">
        <f t="shared" si="9"/>
        <v>62.402132509850475</v>
      </c>
      <c r="H14" s="300">
        <f t="shared" si="10"/>
        <v>12.901321753061957</v>
      </c>
      <c r="I14" s="202">
        <f t="shared" si="11"/>
        <v>169380.71000000002</v>
      </c>
      <c r="J14" s="200">
        <v>4682</v>
      </c>
      <c r="K14" s="114">
        <v>1653</v>
      </c>
      <c r="L14" s="201">
        <v>8053</v>
      </c>
      <c r="M14" s="299">
        <f t="shared" si="12"/>
        <v>283.24258923169998</v>
      </c>
      <c r="N14" s="300">
        <f t="shared" si="13"/>
        <v>58.13982366819819</v>
      </c>
      <c r="O14" s="202">
        <v>11090.27</v>
      </c>
      <c r="P14" s="200">
        <v>4991</v>
      </c>
      <c r="Q14" s="114">
        <v>608</v>
      </c>
      <c r="R14" s="201">
        <v>1448</v>
      </c>
      <c r="S14" s="299">
        <f t="shared" si="14"/>
        <v>820.88815789473676</v>
      </c>
      <c r="T14" s="300">
        <f t="shared" si="15"/>
        <v>344.68232044198896</v>
      </c>
      <c r="U14" s="202">
        <v>12171.68</v>
      </c>
      <c r="V14" s="200">
        <v>5158</v>
      </c>
      <c r="W14" s="114">
        <v>3234</v>
      </c>
      <c r="X14" s="201">
        <v>4324</v>
      </c>
      <c r="Y14" s="299">
        <f t="shared" si="16"/>
        <v>159.49288806431662</v>
      </c>
      <c r="Z14" s="300">
        <f t="shared" si="17"/>
        <v>119.2876965772433</v>
      </c>
      <c r="AA14" s="202">
        <v>11531.89</v>
      </c>
      <c r="AB14" s="200">
        <v>4749</v>
      </c>
      <c r="AC14" s="114">
        <v>9329</v>
      </c>
      <c r="AD14" s="201">
        <v>15580</v>
      </c>
      <c r="AE14" s="299">
        <f t="shared" si="18"/>
        <v>50.905777682495447</v>
      </c>
      <c r="AF14" s="300">
        <f t="shared" si="19"/>
        <v>30.481386392811295</v>
      </c>
      <c r="AG14" s="202">
        <v>10381.209999999999</v>
      </c>
      <c r="AH14" s="200">
        <v>4181</v>
      </c>
      <c r="AI14" s="114">
        <v>8528</v>
      </c>
      <c r="AJ14" s="201">
        <v>18734</v>
      </c>
      <c r="AK14" s="299">
        <f t="shared" si="20"/>
        <v>49.026735459662291</v>
      </c>
      <c r="AL14" s="300">
        <f t="shared" si="21"/>
        <v>22.317711113483508</v>
      </c>
      <c r="AM14" s="202">
        <v>8684.07</v>
      </c>
      <c r="AN14" s="200">
        <v>4466</v>
      </c>
      <c r="AO14" s="114">
        <v>9477</v>
      </c>
      <c r="AP14" s="201">
        <v>24205</v>
      </c>
      <c r="AQ14" s="299">
        <f t="shared" si="22"/>
        <v>47.124617494987866</v>
      </c>
      <c r="AR14" s="300">
        <f t="shared" si="23"/>
        <v>18.450733319562072</v>
      </c>
      <c r="AS14" s="202">
        <v>9239.01</v>
      </c>
      <c r="AT14" s="200">
        <v>4402</v>
      </c>
      <c r="AU14" s="114">
        <v>9215</v>
      </c>
      <c r="AV14" s="201">
        <v>25833</v>
      </c>
      <c r="AW14" s="299">
        <f t="shared" si="24"/>
        <v>47.769940314704286</v>
      </c>
      <c r="AX14" s="300">
        <f t="shared" si="25"/>
        <v>17.040219873804823</v>
      </c>
      <c r="AY14" s="202">
        <v>9432.09</v>
      </c>
      <c r="AZ14" s="200">
        <v>4285</v>
      </c>
      <c r="BA14" s="114">
        <v>9500</v>
      </c>
      <c r="BB14" s="201">
        <v>31158</v>
      </c>
      <c r="BC14" s="299">
        <f t="shared" si="26"/>
        <v>45.10526315789474</v>
      </c>
      <c r="BD14" s="300">
        <f t="shared" si="27"/>
        <v>13.752487322677965</v>
      </c>
      <c r="BE14" s="202">
        <v>8636.2999999999993</v>
      </c>
      <c r="BF14" s="200">
        <v>4421</v>
      </c>
      <c r="BG14" s="114">
        <v>6376</v>
      </c>
      <c r="BH14" s="201">
        <v>21011</v>
      </c>
      <c r="BI14" s="299">
        <f t="shared" si="28"/>
        <v>69.338143036386441</v>
      </c>
      <c r="BJ14" s="300">
        <f t="shared" si="29"/>
        <v>21.041359287992005</v>
      </c>
      <c r="BK14" s="202">
        <v>8815.44</v>
      </c>
      <c r="BL14" s="200">
        <v>3887</v>
      </c>
      <c r="BM14" s="114">
        <v>8496</v>
      </c>
      <c r="BN14" s="201">
        <v>32076</v>
      </c>
      <c r="BO14" s="299">
        <f t="shared" si="30"/>
        <v>45.750941619585689</v>
      </c>
      <c r="BP14" s="300">
        <f t="shared" si="31"/>
        <v>12.118094525501933</v>
      </c>
      <c r="BQ14" s="202">
        <v>7338.77</v>
      </c>
      <c r="BR14" s="200">
        <v>3698</v>
      </c>
      <c r="BS14" s="114">
        <v>6592</v>
      </c>
      <c r="BT14" s="201">
        <v>43616</v>
      </c>
      <c r="BU14" s="299">
        <f t="shared" si="32"/>
        <v>56.09830097087378</v>
      </c>
      <c r="BV14" s="300">
        <f t="shared" si="33"/>
        <v>8.4785399853264867</v>
      </c>
      <c r="BW14" s="202">
        <v>7291.51</v>
      </c>
      <c r="BX14" s="200">
        <v>4151</v>
      </c>
      <c r="BY14" s="114">
        <v>6745</v>
      </c>
      <c r="BZ14" s="201">
        <v>46935</v>
      </c>
      <c r="CA14" s="299">
        <f t="shared" si="34"/>
        <v>61.541882876204603</v>
      </c>
      <c r="CB14" s="300">
        <f t="shared" si="35"/>
        <v>8.8441461595824009</v>
      </c>
      <c r="CC14" s="202">
        <v>8650.4500000000007</v>
      </c>
      <c r="CD14" s="200">
        <v>3732</v>
      </c>
      <c r="CE14" s="114">
        <v>6436</v>
      </c>
      <c r="CF14" s="201">
        <v>41018</v>
      </c>
      <c r="CG14" s="299">
        <f t="shared" si="36"/>
        <v>57.98632691112492</v>
      </c>
      <c r="CH14" s="300">
        <f t="shared" si="37"/>
        <v>9.0984445853040139</v>
      </c>
      <c r="CI14" s="202">
        <v>7613.8</v>
      </c>
      <c r="CJ14" s="200">
        <v>3614</v>
      </c>
      <c r="CK14" s="114">
        <v>5716</v>
      </c>
      <c r="CL14" s="201">
        <v>41332</v>
      </c>
      <c r="CM14" s="299">
        <f t="shared" si="38"/>
        <v>63.226032190342899</v>
      </c>
      <c r="CN14" s="300">
        <f t="shared" si="39"/>
        <v>8.7438304461434253</v>
      </c>
      <c r="CO14" s="202">
        <v>7326.23</v>
      </c>
      <c r="CP14" s="200">
        <v>3693</v>
      </c>
      <c r="CQ14" s="114">
        <v>6159</v>
      </c>
      <c r="CR14" s="201">
        <v>43581</v>
      </c>
      <c r="CS14" s="299">
        <f t="shared" si="40"/>
        <v>59.961032635168046</v>
      </c>
      <c r="CT14" s="300">
        <f t="shared" si="41"/>
        <v>8.4738762304674058</v>
      </c>
      <c r="CU14" s="202">
        <v>7330.04</v>
      </c>
      <c r="CV14" s="200">
        <v>3705</v>
      </c>
      <c r="CW14" s="114">
        <v>6109</v>
      </c>
      <c r="CX14" s="201">
        <v>42255</v>
      </c>
      <c r="CY14" s="299">
        <f t="shared" si="42"/>
        <v>60.648223931903743</v>
      </c>
      <c r="CZ14" s="300">
        <f t="shared" si="43"/>
        <v>8.7681931132410362</v>
      </c>
      <c r="DA14" s="202">
        <v>5880.57</v>
      </c>
      <c r="DB14" s="200">
        <v>3378</v>
      </c>
      <c r="DC14" s="114">
        <v>7093</v>
      </c>
      <c r="DD14" s="201">
        <v>47417</v>
      </c>
      <c r="DE14" s="299">
        <f t="shared" si="44"/>
        <v>47.624418440716198</v>
      </c>
      <c r="DF14" s="300">
        <f t="shared" si="45"/>
        <v>7.1240272476116164</v>
      </c>
      <c r="DG14" s="202">
        <v>5217.3900000000003</v>
      </c>
      <c r="DH14" s="200">
        <v>3585</v>
      </c>
      <c r="DI14" s="114">
        <v>6332</v>
      </c>
      <c r="DJ14" s="201">
        <v>41004</v>
      </c>
      <c r="DK14" s="299">
        <f t="shared" si="46"/>
        <v>56.617182564750479</v>
      </c>
      <c r="DL14" s="300">
        <f t="shared" si="47"/>
        <v>8.7430494585894056</v>
      </c>
      <c r="DM14" s="202">
        <v>5560.04</v>
      </c>
      <c r="DN14" s="200">
        <v>3412</v>
      </c>
      <c r="DO14" s="114">
        <v>6202</v>
      </c>
      <c r="DP14" s="201">
        <v>40296</v>
      </c>
      <c r="DQ14" s="303">
        <f t="shared" si="0"/>
        <v>55.014511447920022</v>
      </c>
      <c r="DR14" s="300">
        <f t="shared" si="1"/>
        <v>8.4673416716299386</v>
      </c>
      <c r="DS14" s="202">
        <v>5239.88</v>
      </c>
      <c r="DT14" s="200">
        <v>3629</v>
      </c>
      <c r="DU14" s="114">
        <v>7267</v>
      </c>
      <c r="DV14" s="201">
        <v>52585</v>
      </c>
      <c r="DW14" s="303">
        <f t="shared" si="2"/>
        <v>49.938076235035091</v>
      </c>
      <c r="DX14" s="300">
        <f t="shared" si="3"/>
        <v>6.9012075686982977</v>
      </c>
      <c r="DY14" s="202">
        <v>5966.77</v>
      </c>
      <c r="DZ14" s="200">
        <v>3861</v>
      </c>
      <c r="EA14" s="114">
        <v>6236</v>
      </c>
      <c r="EB14" s="201">
        <v>41657</v>
      </c>
      <c r="EC14" s="303">
        <f t="shared" si="4"/>
        <v>61.914688903143045</v>
      </c>
      <c r="ED14" s="300">
        <f t="shared" si="5"/>
        <v>9.2685503036704517</v>
      </c>
      <c r="EE14" s="202">
        <v>5983.3</v>
      </c>
    </row>
    <row r="15" spans="1:135" ht="11.4" x14ac:dyDescent="0.2">
      <c r="A15" s="405"/>
      <c r="C15" s="116" t="s">
        <v>84</v>
      </c>
      <c r="D15" s="115">
        <f t="shared" si="6"/>
        <v>79443</v>
      </c>
      <c r="E15" s="115">
        <f t="shared" si="7"/>
        <v>79533</v>
      </c>
      <c r="F15" s="115">
        <f t="shared" si="8"/>
        <v>438943</v>
      </c>
      <c r="G15" s="297">
        <f t="shared" si="9"/>
        <v>99.886839425144274</v>
      </c>
      <c r="H15" s="298">
        <f t="shared" si="10"/>
        <v>18.098705298865685</v>
      </c>
      <c r="I15" s="205">
        <f t="shared" si="11"/>
        <v>167686.30999999997</v>
      </c>
      <c r="J15" s="203">
        <v>3777</v>
      </c>
      <c r="K15" s="115">
        <v>809</v>
      </c>
      <c r="L15" s="204">
        <v>4294</v>
      </c>
      <c r="M15" s="297">
        <f t="shared" si="12"/>
        <v>466.87268232385657</v>
      </c>
      <c r="N15" s="298">
        <f t="shared" si="13"/>
        <v>87.959944108057755</v>
      </c>
      <c r="O15" s="205">
        <v>9198.3799999999992</v>
      </c>
      <c r="P15" s="203">
        <v>4004</v>
      </c>
      <c r="Q15" s="115">
        <v>413</v>
      </c>
      <c r="R15" s="204">
        <v>803</v>
      </c>
      <c r="S15" s="297">
        <f t="shared" si="14"/>
        <v>969.49152542372894</v>
      </c>
      <c r="T15" s="298">
        <f t="shared" si="15"/>
        <v>498.63013698630141</v>
      </c>
      <c r="U15" s="205">
        <v>10062.709999999999</v>
      </c>
      <c r="V15" s="203">
        <v>4353</v>
      </c>
      <c r="W15" s="115">
        <v>1698</v>
      </c>
      <c r="X15" s="204">
        <v>2538</v>
      </c>
      <c r="Y15" s="297">
        <f t="shared" si="16"/>
        <v>256.36042402826854</v>
      </c>
      <c r="Z15" s="298">
        <f t="shared" si="17"/>
        <v>171.51300236406618</v>
      </c>
      <c r="AA15" s="205">
        <v>10494.42</v>
      </c>
      <c r="AB15" s="203">
        <v>4359</v>
      </c>
      <c r="AC15" s="115">
        <v>4282</v>
      </c>
      <c r="AD15" s="204">
        <v>7931</v>
      </c>
      <c r="AE15" s="297">
        <f t="shared" si="18"/>
        <v>101.79822512844466</v>
      </c>
      <c r="AF15" s="298">
        <f t="shared" si="19"/>
        <v>54.961543311057866</v>
      </c>
      <c r="AG15" s="205">
        <v>10420.25</v>
      </c>
      <c r="AH15" s="203">
        <v>3898</v>
      </c>
      <c r="AI15" s="115">
        <v>4764</v>
      </c>
      <c r="AJ15" s="204">
        <v>13050</v>
      </c>
      <c r="AK15" s="297">
        <f t="shared" si="20"/>
        <v>81.821998320738871</v>
      </c>
      <c r="AL15" s="298">
        <f t="shared" si="21"/>
        <v>29.869731800766285</v>
      </c>
      <c r="AM15" s="205">
        <v>8446.17</v>
      </c>
      <c r="AN15" s="203">
        <v>4074</v>
      </c>
      <c r="AO15" s="115">
        <v>4928</v>
      </c>
      <c r="AP15" s="204">
        <v>15758</v>
      </c>
      <c r="AQ15" s="297">
        <f t="shared" si="22"/>
        <v>82.670454545454547</v>
      </c>
      <c r="AR15" s="298">
        <f t="shared" si="23"/>
        <v>25.853534712526972</v>
      </c>
      <c r="AS15" s="205">
        <v>8729.49</v>
      </c>
      <c r="AT15" s="203">
        <v>4002</v>
      </c>
      <c r="AU15" s="115">
        <v>5057</v>
      </c>
      <c r="AV15" s="204">
        <v>16174</v>
      </c>
      <c r="AW15" s="297">
        <f t="shared" si="24"/>
        <v>79.137828752224635</v>
      </c>
      <c r="AX15" s="298">
        <f t="shared" si="25"/>
        <v>24.743415357981945</v>
      </c>
      <c r="AY15" s="205">
        <v>8804.16</v>
      </c>
      <c r="AZ15" s="203">
        <v>3980</v>
      </c>
      <c r="BA15" s="115">
        <v>5864</v>
      </c>
      <c r="BB15" s="204">
        <v>21229</v>
      </c>
      <c r="BC15" s="297">
        <f t="shared" si="26"/>
        <v>67.871759890859479</v>
      </c>
      <c r="BD15" s="298">
        <f t="shared" si="27"/>
        <v>18.747939139855855</v>
      </c>
      <c r="BE15" s="205">
        <v>8450.27</v>
      </c>
      <c r="BF15" s="203">
        <v>4483</v>
      </c>
      <c r="BG15" s="115">
        <v>3992</v>
      </c>
      <c r="BH15" s="204">
        <v>13691</v>
      </c>
      <c r="BI15" s="297">
        <f t="shared" si="28"/>
        <v>112.29959919839681</v>
      </c>
      <c r="BJ15" s="298">
        <f t="shared" si="29"/>
        <v>32.744138485136219</v>
      </c>
      <c r="BK15" s="205">
        <v>9670.59</v>
      </c>
      <c r="BL15" s="203">
        <v>3747</v>
      </c>
      <c r="BM15" s="115">
        <v>4926</v>
      </c>
      <c r="BN15" s="204">
        <v>21045</v>
      </c>
      <c r="BO15" s="297">
        <f t="shared" si="30"/>
        <v>76.065773447015843</v>
      </c>
      <c r="BP15" s="298">
        <f t="shared" si="31"/>
        <v>17.804704205274412</v>
      </c>
      <c r="BQ15" s="205">
        <v>7661.05</v>
      </c>
      <c r="BR15" s="203">
        <v>3626</v>
      </c>
      <c r="BS15" s="115">
        <v>3681</v>
      </c>
      <c r="BT15" s="204">
        <v>25725</v>
      </c>
      <c r="BU15" s="297">
        <f t="shared" si="32"/>
        <v>98.505840804129306</v>
      </c>
      <c r="BV15" s="298">
        <f t="shared" si="33"/>
        <v>14.095238095238095</v>
      </c>
      <c r="BW15" s="205">
        <v>7486.23</v>
      </c>
      <c r="BX15" s="203">
        <v>3912</v>
      </c>
      <c r="BY15" s="115">
        <v>4363</v>
      </c>
      <c r="BZ15" s="204">
        <v>30976</v>
      </c>
      <c r="CA15" s="297">
        <f t="shared" si="34"/>
        <v>89.66307586523034</v>
      </c>
      <c r="CB15" s="298">
        <f t="shared" si="35"/>
        <v>12.629132231404958</v>
      </c>
      <c r="CC15" s="205">
        <v>8302</v>
      </c>
      <c r="CD15" s="203">
        <v>3566</v>
      </c>
      <c r="CE15" s="115">
        <v>3593</v>
      </c>
      <c r="CF15" s="204">
        <v>25741</v>
      </c>
      <c r="CG15" s="297">
        <f t="shared" si="36"/>
        <v>99.248538825494009</v>
      </c>
      <c r="CH15" s="298">
        <f t="shared" si="37"/>
        <v>13.853385649353173</v>
      </c>
      <c r="CI15" s="205">
        <v>7689.12</v>
      </c>
      <c r="CJ15" s="203">
        <v>3450</v>
      </c>
      <c r="CK15" s="115">
        <v>3655</v>
      </c>
      <c r="CL15" s="204">
        <v>27623</v>
      </c>
      <c r="CM15" s="297">
        <f t="shared" si="38"/>
        <v>94.391244870041035</v>
      </c>
      <c r="CN15" s="298">
        <f t="shared" si="39"/>
        <v>12.489592006661116</v>
      </c>
      <c r="CO15" s="205">
        <v>7487</v>
      </c>
      <c r="CP15" s="203">
        <v>3552</v>
      </c>
      <c r="CQ15" s="115">
        <v>3634</v>
      </c>
      <c r="CR15" s="204">
        <v>27999</v>
      </c>
      <c r="CS15" s="297">
        <f t="shared" si="40"/>
        <v>97.743533296642809</v>
      </c>
      <c r="CT15" s="298">
        <f t="shared" si="41"/>
        <v>12.686167363120113</v>
      </c>
      <c r="CU15" s="205">
        <v>7674.29</v>
      </c>
      <c r="CV15" s="203">
        <v>3506</v>
      </c>
      <c r="CW15" s="115">
        <v>3785</v>
      </c>
      <c r="CX15" s="204">
        <v>28193</v>
      </c>
      <c r="CY15" s="297">
        <f t="shared" si="42"/>
        <v>92.628797886393656</v>
      </c>
      <c r="CZ15" s="298">
        <f t="shared" si="43"/>
        <v>12.435710992090234</v>
      </c>
      <c r="DA15" s="205">
        <v>6476.55</v>
      </c>
      <c r="DB15" s="203">
        <v>3248</v>
      </c>
      <c r="DC15" s="115">
        <v>4245</v>
      </c>
      <c r="DD15" s="204">
        <v>33996</v>
      </c>
      <c r="DE15" s="297">
        <f t="shared" si="44"/>
        <v>76.513545347467598</v>
      </c>
      <c r="DF15" s="298">
        <f t="shared" si="45"/>
        <v>9.5540651841393096</v>
      </c>
      <c r="DG15" s="205">
        <v>5867.05</v>
      </c>
      <c r="DH15" s="203">
        <v>3328</v>
      </c>
      <c r="DI15" s="115">
        <v>3945</v>
      </c>
      <c r="DJ15" s="204">
        <v>31752</v>
      </c>
      <c r="DK15" s="297">
        <f t="shared" si="46"/>
        <v>84.359949302915084</v>
      </c>
      <c r="DL15" s="298">
        <f t="shared" si="47"/>
        <v>10.481229528848576</v>
      </c>
      <c r="DM15" s="205">
        <v>6226.94</v>
      </c>
      <c r="DN15" s="203">
        <v>3476</v>
      </c>
      <c r="DO15" s="115">
        <v>3724</v>
      </c>
      <c r="DP15" s="204">
        <v>28376</v>
      </c>
      <c r="DQ15" s="304">
        <f t="shared" si="0"/>
        <v>93.340494092373788</v>
      </c>
      <c r="DR15" s="305">
        <f t="shared" si="1"/>
        <v>12.249788553707358</v>
      </c>
      <c r="DS15" s="205">
        <v>6109.78</v>
      </c>
      <c r="DT15" s="203">
        <v>3357</v>
      </c>
      <c r="DU15" s="115">
        <v>4372</v>
      </c>
      <c r="DV15" s="204">
        <v>34408</v>
      </c>
      <c r="DW15" s="304">
        <f t="shared" si="2"/>
        <v>76.784080512351323</v>
      </c>
      <c r="DX15" s="305">
        <f t="shared" si="3"/>
        <v>9.756451987909788</v>
      </c>
      <c r="DY15" s="205">
        <v>6007.2</v>
      </c>
      <c r="DZ15" s="203">
        <v>3745</v>
      </c>
      <c r="EA15" s="115">
        <v>3803</v>
      </c>
      <c r="EB15" s="204">
        <v>27641</v>
      </c>
      <c r="EC15" s="304">
        <f t="shared" si="4"/>
        <v>98.474888246121481</v>
      </c>
      <c r="ED15" s="305">
        <f t="shared" si="5"/>
        <v>13.54871386708151</v>
      </c>
      <c r="EE15" s="205">
        <v>6422.66</v>
      </c>
    </row>
    <row r="16" spans="1:135" ht="11.4" x14ac:dyDescent="0.2">
      <c r="A16" s="405"/>
      <c r="C16" s="117" t="s">
        <v>85</v>
      </c>
      <c r="D16" s="114">
        <f t="shared" si="6"/>
        <v>237085</v>
      </c>
      <c r="E16" s="114">
        <f t="shared" si="7"/>
        <v>260604</v>
      </c>
      <c r="F16" s="114">
        <f t="shared" si="8"/>
        <v>942253</v>
      </c>
      <c r="G16" s="299">
        <f t="shared" si="9"/>
        <v>90.975196082945772</v>
      </c>
      <c r="H16" s="300">
        <f t="shared" si="10"/>
        <v>25.161501210396782</v>
      </c>
      <c r="I16" s="202">
        <f t="shared" si="11"/>
        <v>526506.14</v>
      </c>
      <c r="J16" s="200">
        <v>7370</v>
      </c>
      <c r="K16" s="114">
        <v>1863</v>
      </c>
      <c r="L16" s="201">
        <v>11430</v>
      </c>
      <c r="M16" s="299">
        <f t="shared" si="12"/>
        <v>395.59849704777241</v>
      </c>
      <c r="N16" s="300">
        <f t="shared" si="13"/>
        <v>64.479440069991256</v>
      </c>
      <c r="O16" s="202">
        <v>19388.669999999998</v>
      </c>
      <c r="P16" s="200">
        <v>9700</v>
      </c>
      <c r="Q16" s="114">
        <v>1511</v>
      </c>
      <c r="R16" s="201">
        <v>2538</v>
      </c>
      <c r="S16" s="299">
        <f t="shared" si="14"/>
        <v>641.95896757114497</v>
      </c>
      <c r="T16" s="300">
        <f t="shared" si="15"/>
        <v>382.19070133963749</v>
      </c>
      <c r="U16" s="202">
        <v>26711.41</v>
      </c>
      <c r="V16" s="200">
        <v>12010</v>
      </c>
      <c r="W16" s="114">
        <v>7049</v>
      </c>
      <c r="X16" s="201">
        <v>9222</v>
      </c>
      <c r="Y16" s="299">
        <f t="shared" si="16"/>
        <v>170.37877713150803</v>
      </c>
      <c r="Z16" s="300">
        <f t="shared" si="17"/>
        <v>130.23205378442856</v>
      </c>
      <c r="AA16" s="202">
        <v>31590.68</v>
      </c>
      <c r="AB16" s="200">
        <v>12310</v>
      </c>
      <c r="AC16" s="114">
        <v>16589</v>
      </c>
      <c r="AD16" s="201">
        <v>23590</v>
      </c>
      <c r="AE16" s="299">
        <f t="shared" si="18"/>
        <v>74.205799023449273</v>
      </c>
      <c r="AF16" s="300">
        <f t="shared" si="19"/>
        <v>52.183128444256042</v>
      </c>
      <c r="AG16" s="202">
        <v>30964.58</v>
      </c>
      <c r="AH16" s="200">
        <v>10933</v>
      </c>
      <c r="AI16" s="114">
        <v>19958</v>
      </c>
      <c r="AJ16" s="201">
        <v>36451</v>
      </c>
      <c r="AK16" s="299">
        <f t="shared" si="20"/>
        <v>54.78003807996793</v>
      </c>
      <c r="AL16" s="300">
        <f t="shared" si="21"/>
        <v>29.99369015939206</v>
      </c>
      <c r="AM16" s="202">
        <v>26000.799999999999</v>
      </c>
      <c r="AN16" s="200">
        <v>11621</v>
      </c>
      <c r="AO16" s="114">
        <v>12381</v>
      </c>
      <c r="AP16" s="201">
        <v>35505</v>
      </c>
      <c r="AQ16" s="299">
        <f t="shared" si="22"/>
        <v>93.861562070915113</v>
      </c>
      <c r="AR16" s="300">
        <f t="shared" si="23"/>
        <v>32.73060132375722</v>
      </c>
      <c r="AS16" s="202">
        <v>27102.78</v>
      </c>
      <c r="AT16" s="200">
        <v>12315</v>
      </c>
      <c r="AU16" s="114">
        <v>15132</v>
      </c>
      <c r="AV16" s="201">
        <v>38170</v>
      </c>
      <c r="AW16" s="299">
        <f t="shared" si="24"/>
        <v>81.383822363203805</v>
      </c>
      <c r="AX16" s="300">
        <f t="shared" si="25"/>
        <v>32.263557767880535</v>
      </c>
      <c r="AY16" s="202">
        <v>30127.32</v>
      </c>
      <c r="AZ16" s="200">
        <v>12110</v>
      </c>
      <c r="BA16" s="114">
        <v>18612</v>
      </c>
      <c r="BB16" s="201">
        <v>50795</v>
      </c>
      <c r="BC16" s="299">
        <f t="shared" si="26"/>
        <v>65.065549108102289</v>
      </c>
      <c r="BD16" s="300">
        <f t="shared" si="27"/>
        <v>23.840929225317453</v>
      </c>
      <c r="BE16" s="202">
        <v>28454.9</v>
      </c>
      <c r="BF16" s="200">
        <v>11806</v>
      </c>
      <c r="BG16" s="114">
        <v>14361</v>
      </c>
      <c r="BH16" s="201">
        <v>32244</v>
      </c>
      <c r="BI16" s="299">
        <f t="shared" si="28"/>
        <v>82.208759835666044</v>
      </c>
      <c r="BJ16" s="300">
        <f t="shared" si="29"/>
        <v>36.614563949882154</v>
      </c>
      <c r="BK16" s="202">
        <v>27165.22</v>
      </c>
      <c r="BL16" s="200">
        <v>11597</v>
      </c>
      <c r="BM16" s="114">
        <v>15781</v>
      </c>
      <c r="BN16" s="201">
        <v>44836</v>
      </c>
      <c r="BO16" s="299">
        <f t="shared" si="30"/>
        <v>73.487104746213802</v>
      </c>
      <c r="BP16" s="300">
        <f t="shared" si="31"/>
        <v>25.865376037113037</v>
      </c>
      <c r="BQ16" s="202">
        <v>26406.66</v>
      </c>
      <c r="BR16" s="200">
        <v>11624</v>
      </c>
      <c r="BS16" s="114">
        <v>12142</v>
      </c>
      <c r="BT16" s="201">
        <v>55958</v>
      </c>
      <c r="BU16" s="299">
        <f t="shared" si="32"/>
        <v>95.733816504694445</v>
      </c>
      <c r="BV16" s="300">
        <f t="shared" si="33"/>
        <v>20.772722398942065</v>
      </c>
      <c r="BW16" s="202">
        <v>25970.31</v>
      </c>
      <c r="BX16" s="200">
        <v>12346</v>
      </c>
      <c r="BY16" s="114">
        <v>13408</v>
      </c>
      <c r="BZ16" s="201">
        <v>56426</v>
      </c>
      <c r="CA16" s="299">
        <f t="shared" si="34"/>
        <v>92.079355608591882</v>
      </c>
      <c r="CB16" s="300">
        <f t="shared" si="35"/>
        <v>21.879984404352605</v>
      </c>
      <c r="CC16" s="202">
        <v>27343.17</v>
      </c>
      <c r="CD16" s="200">
        <v>11585</v>
      </c>
      <c r="CE16" s="114">
        <v>12629</v>
      </c>
      <c r="CF16" s="201">
        <v>53334</v>
      </c>
      <c r="CG16" s="299">
        <f t="shared" si="36"/>
        <v>91.733312217911163</v>
      </c>
      <c r="CH16" s="300">
        <f t="shared" si="37"/>
        <v>21.721603479956499</v>
      </c>
      <c r="CI16" s="202">
        <v>25526.94</v>
      </c>
      <c r="CJ16" s="200">
        <v>11772</v>
      </c>
      <c r="CK16" s="114">
        <v>12198</v>
      </c>
      <c r="CL16" s="201">
        <v>57462</v>
      </c>
      <c r="CM16" s="299">
        <f t="shared" si="38"/>
        <v>96.507624200688639</v>
      </c>
      <c r="CN16" s="300">
        <f t="shared" si="39"/>
        <v>20.48658243708886</v>
      </c>
      <c r="CO16" s="202">
        <v>26484.19</v>
      </c>
      <c r="CP16" s="200">
        <v>11621</v>
      </c>
      <c r="CQ16" s="114">
        <v>11488</v>
      </c>
      <c r="CR16" s="201">
        <v>56651</v>
      </c>
      <c r="CS16" s="299">
        <f t="shared" si="40"/>
        <v>101.15772980501391</v>
      </c>
      <c r="CT16" s="300">
        <f t="shared" si="41"/>
        <v>20.513318388024928</v>
      </c>
      <c r="CU16" s="202">
        <v>25463.74</v>
      </c>
      <c r="CV16" s="200">
        <v>11253</v>
      </c>
      <c r="CW16" s="114">
        <v>12502</v>
      </c>
      <c r="CX16" s="201">
        <v>60432</v>
      </c>
      <c r="CY16" s="299">
        <f t="shared" si="42"/>
        <v>90.009598464245727</v>
      </c>
      <c r="CZ16" s="300">
        <f t="shared" si="43"/>
        <v>18.620929308975377</v>
      </c>
      <c r="DA16" s="202">
        <v>20478.38</v>
      </c>
      <c r="DB16" s="200">
        <v>10812</v>
      </c>
      <c r="DC16" s="114">
        <v>13009</v>
      </c>
      <c r="DD16" s="201">
        <v>67432</v>
      </c>
      <c r="DE16" s="299">
        <f t="shared" si="44"/>
        <v>83.111691905603806</v>
      </c>
      <c r="DF16" s="300">
        <f t="shared" si="45"/>
        <v>16.033930478111284</v>
      </c>
      <c r="DG16" s="202">
        <v>19602.23</v>
      </c>
      <c r="DH16" s="200">
        <v>11067</v>
      </c>
      <c r="DI16" s="114">
        <v>12435</v>
      </c>
      <c r="DJ16" s="201">
        <v>60062</v>
      </c>
      <c r="DK16" s="299">
        <f t="shared" si="46"/>
        <v>88.998793727382392</v>
      </c>
      <c r="DL16" s="300">
        <f t="shared" si="47"/>
        <v>18.425959841497118</v>
      </c>
      <c r="DM16" s="202">
        <v>21168.3</v>
      </c>
      <c r="DN16" s="200">
        <v>11033</v>
      </c>
      <c r="DO16" s="114">
        <v>13336</v>
      </c>
      <c r="DP16" s="201">
        <v>59103</v>
      </c>
      <c r="DQ16" s="303">
        <f t="shared" si="0"/>
        <v>82.730953809238144</v>
      </c>
      <c r="DR16" s="300">
        <f t="shared" si="1"/>
        <v>18.667411129722687</v>
      </c>
      <c r="DS16" s="202">
        <v>20282.77</v>
      </c>
      <c r="DT16" s="200">
        <v>11224</v>
      </c>
      <c r="DU16" s="114">
        <v>13430</v>
      </c>
      <c r="DV16" s="201">
        <v>76291</v>
      </c>
      <c r="DW16" s="303">
        <f t="shared" si="2"/>
        <v>83.574087862993295</v>
      </c>
      <c r="DX16" s="300">
        <f t="shared" si="3"/>
        <v>14.712089237262587</v>
      </c>
      <c r="DY16" s="202">
        <v>20418.5</v>
      </c>
      <c r="DZ16" s="200">
        <v>10976</v>
      </c>
      <c r="EA16" s="114">
        <v>10790</v>
      </c>
      <c r="EB16" s="201">
        <v>54321</v>
      </c>
      <c r="EC16" s="303">
        <f t="shared" si="4"/>
        <v>101.72381835032438</v>
      </c>
      <c r="ED16" s="300">
        <f t="shared" si="5"/>
        <v>20.205813589587819</v>
      </c>
      <c r="EE16" s="202">
        <v>19854.59</v>
      </c>
    </row>
    <row r="17" spans="1:135" ht="11.4" x14ac:dyDescent="0.2">
      <c r="A17" s="405"/>
      <c r="C17" s="116" t="s">
        <v>86</v>
      </c>
      <c r="D17" s="115">
        <f t="shared" si="6"/>
        <v>76670</v>
      </c>
      <c r="E17" s="115">
        <f t="shared" si="7"/>
        <v>77221</v>
      </c>
      <c r="F17" s="115">
        <f t="shared" si="8"/>
        <v>392208</v>
      </c>
      <c r="G17" s="297">
        <f t="shared" si="9"/>
        <v>99.286463526760855</v>
      </c>
      <c r="H17" s="298">
        <f t="shared" si="10"/>
        <v>19.548300901562438</v>
      </c>
      <c r="I17" s="205">
        <f t="shared" si="11"/>
        <v>168183.44999999998</v>
      </c>
      <c r="J17" s="203">
        <v>3022</v>
      </c>
      <c r="K17" s="115">
        <v>663</v>
      </c>
      <c r="L17" s="204">
        <v>4103</v>
      </c>
      <c r="M17" s="297">
        <f t="shared" si="12"/>
        <v>455.80693815987934</v>
      </c>
      <c r="N17" s="298">
        <f t="shared" si="13"/>
        <v>73.653424323665604</v>
      </c>
      <c r="O17" s="205">
        <v>8137.37</v>
      </c>
      <c r="P17" s="203">
        <v>3581</v>
      </c>
      <c r="Q17" s="115">
        <v>195</v>
      </c>
      <c r="R17" s="204">
        <v>739</v>
      </c>
      <c r="S17" s="297">
        <f t="shared" si="14"/>
        <v>1836.4102564102564</v>
      </c>
      <c r="T17" s="298">
        <f t="shared" si="15"/>
        <v>484.57374830852507</v>
      </c>
      <c r="U17" s="205">
        <v>10010.86</v>
      </c>
      <c r="V17" s="203">
        <v>3840</v>
      </c>
      <c r="W17" s="115">
        <v>947</v>
      </c>
      <c r="X17" s="204">
        <v>1824</v>
      </c>
      <c r="Y17" s="297">
        <f t="shared" si="16"/>
        <v>405.49102428722279</v>
      </c>
      <c r="Z17" s="298">
        <f t="shared" si="17"/>
        <v>210.52631578947367</v>
      </c>
      <c r="AA17" s="205">
        <v>9961.6</v>
      </c>
      <c r="AB17" s="203">
        <v>3919</v>
      </c>
      <c r="AC17" s="115">
        <v>3702</v>
      </c>
      <c r="AD17" s="204">
        <v>6922</v>
      </c>
      <c r="AE17" s="297">
        <f t="shared" si="18"/>
        <v>105.86169638033496</v>
      </c>
      <c r="AF17" s="298">
        <f t="shared" si="19"/>
        <v>56.616584802080325</v>
      </c>
      <c r="AG17" s="205">
        <v>9809.24</v>
      </c>
      <c r="AH17" s="203">
        <v>3428</v>
      </c>
      <c r="AI17" s="115">
        <v>5294</v>
      </c>
      <c r="AJ17" s="204">
        <v>13312</v>
      </c>
      <c r="AK17" s="297">
        <f t="shared" si="20"/>
        <v>64.752550056667928</v>
      </c>
      <c r="AL17" s="298">
        <f t="shared" si="21"/>
        <v>25.751201923076923</v>
      </c>
      <c r="AM17" s="205">
        <v>7785.98</v>
      </c>
      <c r="AN17" s="203">
        <v>4010</v>
      </c>
      <c r="AO17" s="115">
        <v>4841</v>
      </c>
      <c r="AP17" s="204">
        <v>15784</v>
      </c>
      <c r="AQ17" s="297">
        <f t="shared" si="22"/>
        <v>82.834125180747776</v>
      </c>
      <c r="AR17" s="298">
        <f t="shared" si="23"/>
        <v>25.405473897617842</v>
      </c>
      <c r="AS17" s="205">
        <v>8716.7999999999993</v>
      </c>
      <c r="AT17" s="203">
        <v>4114</v>
      </c>
      <c r="AU17" s="115">
        <v>5057</v>
      </c>
      <c r="AV17" s="204">
        <v>16316</v>
      </c>
      <c r="AW17" s="297">
        <f t="shared" si="24"/>
        <v>81.352580581372365</v>
      </c>
      <c r="AX17" s="298">
        <f t="shared" si="25"/>
        <v>25.21451336111792</v>
      </c>
      <c r="AY17" s="205">
        <v>9967.2000000000007</v>
      </c>
      <c r="AZ17" s="203">
        <v>4172</v>
      </c>
      <c r="BA17" s="115">
        <v>5400</v>
      </c>
      <c r="BB17" s="204">
        <v>20079</v>
      </c>
      <c r="BC17" s="297">
        <f t="shared" si="26"/>
        <v>77.259259259259267</v>
      </c>
      <c r="BD17" s="298">
        <f t="shared" si="27"/>
        <v>20.777927187608945</v>
      </c>
      <c r="BE17" s="205">
        <v>9151.2800000000007</v>
      </c>
      <c r="BF17" s="203">
        <v>4209</v>
      </c>
      <c r="BG17" s="115">
        <v>2909</v>
      </c>
      <c r="BH17" s="204">
        <v>10607</v>
      </c>
      <c r="BI17" s="297">
        <f t="shared" si="28"/>
        <v>144.6888965280165</v>
      </c>
      <c r="BJ17" s="298">
        <f t="shared" si="29"/>
        <v>39.68134250966343</v>
      </c>
      <c r="BK17" s="205">
        <v>9560.0400000000009</v>
      </c>
      <c r="BL17" s="203">
        <v>3547</v>
      </c>
      <c r="BM17" s="115">
        <v>4828</v>
      </c>
      <c r="BN17" s="204">
        <v>18823</v>
      </c>
      <c r="BO17" s="297">
        <f t="shared" si="30"/>
        <v>73.467274233637113</v>
      </c>
      <c r="BP17" s="298">
        <f t="shared" si="31"/>
        <v>18.843967486585562</v>
      </c>
      <c r="BQ17" s="205">
        <v>7406.84</v>
      </c>
      <c r="BR17" s="203">
        <v>3649</v>
      </c>
      <c r="BS17" s="115">
        <v>4058</v>
      </c>
      <c r="BT17" s="204">
        <v>24092</v>
      </c>
      <c r="BU17" s="297">
        <f t="shared" si="32"/>
        <v>89.921143420404135</v>
      </c>
      <c r="BV17" s="298">
        <f t="shared" si="33"/>
        <v>15.146106591399636</v>
      </c>
      <c r="BW17" s="205">
        <v>8034.09</v>
      </c>
      <c r="BX17" s="203">
        <v>4142</v>
      </c>
      <c r="BY17" s="115">
        <v>3752</v>
      </c>
      <c r="BZ17" s="204">
        <v>23242</v>
      </c>
      <c r="CA17" s="297">
        <f t="shared" si="34"/>
        <v>110.39445628997868</v>
      </c>
      <c r="CB17" s="298">
        <f t="shared" si="35"/>
        <v>17.821185784355908</v>
      </c>
      <c r="CC17" s="205">
        <v>9174.65</v>
      </c>
      <c r="CD17" s="203">
        <v>3647</v>
      </c>
      <c r="CE17" s="115">
        <v>4141</v>
      </c>
      <c r="CF17" s="204">
        <v>25329</v>
      </c>
      <c r="CG17" s="297">
        <f t="shared" si="36"/>
        <v>88.070514368510018</v>
      </c>
      <c r="CH17" s="298">
        <f t="shared" si="37"/>
        <v>14.398515535552134</v>
      </c>
      <c r="CI17" s="205">
        <v>8300.85</v>
      </c>
      <c r="CJ17" s="203">
        <v>3570</v>
      </c>
      <c r="CK17" s="115">
        <v>3991</v>
      </c>
      <c r="CL17" s="204">
        <v>25906</v>
      </c>
      <c r="CM17" s="297">
        <f t="shared" si="38"/>
        <v>89.451265347030812</v>
      </c>
      <c r="CN17" s="298">
        <f t="shared" si="39"/>
        <v>13.780591368794873</v>
      </c>
      <c r="CO17" s="205">
        <v>7882.15</v>
      </c>
      <c r="CP17" s="203">
        <v>3474</v>
      </c>
      <c r="CQ17" s="115">
        <v>4108</v>
      </c>
      <c r="CR17" s="204">
        <v>26545</v>
      </c>
      <c r="CS17" s="297">
        <f t="shared" si="40"/>
        <v>84.566699123661152</v>
      </c>
      <c r="CT17" s="298">
        <f t="shared" si="41"/>
        <v>13.087210397438312</v>
      </c>
      <c r="CU17" s="205">
        <v>7874.44</v>
      </c>
      <c r="CV17" s="203">
        <v>3463</v>
      </c>
      <c r="CW17" s="115">
        <v>3963</v>
      </c>
      <c r="CX17" s="204">
        <v>25603</v>
      </c>
      <c r="CY17" s="297">
        <f t="shared" si="42"/>
        <v>87.383295483219783</v>
      </c>
      <c r="CZ17" s="298">
        <f t="shared" si="43"/>
        <v>13.525758700152327</v>
      </c>
      <c r="DA17" s="205">
        <v>6386.45</v>
      </c>
      <c r="DB17" s="203">
        <v>3298</v>
      </c>
      <c r="DC17" s="115">
        <v>4220</v>
      </c>
      <c r="DD17" s="204">
        <v>29632</v>
      </c>
      <c r="DE17" s="297">
        <f t="shared" si="44"/>
        <v>78.151658767772517</v>
      </c>
      <c r="DF17" s="298">
        <f t="shared" si="45"/>
        <v>11.129859611231103</v>
      </c>
      <c r="DG17" s="205">
        <v>5951.3</v>
      </c>
      <c r="DH17" s="203">
        <v>3406</v>
      </c>
      <c r="DI17" s="115">
        <v>3499</v>
      </c>
      <c r="DJ17" s="204">
        <v>22767</v>
      </c>
      <c r="DK17" s="297">
        <f t="shared" si="46"/>
        <v>97.342097742212061</v>
      </c>
      <c r="DL17" s="298">
        <f t="shared" si="47"/>
        <v>14.960249483902139</v>
      </c>
      <c r="DM17" s="205">
        <v>6218.27</v>
      </c>
      <c r="DN17" s="203">
        <v>3313</v>
      </c>
      <c r="DO17" s="115">
        <v>3463</v>
      </c>
      <c r="DP17" s="204">
        <v>23509</v>
      </c>
      <c r="DQ17" s="304">
        <f t="shared" si="0"/>
        <v>95.668495524112046</v>
      </c>
      <c r="DR17" s="305">
        <f t="shared" si="1"/>
        <v>14.092475222255308</v>
      </c>
      <c r="DS17" s="205">
        <v>5700.42</v>
      </c>
      <c r="DT17" s="203">
        <v>3363</v>
      </c>
      <c r="DU17" s="115">
        <v>4712</v>
      </c>
      <c r="DV17" s="204">
        <v>32613</v>
      </c>
      <c r="DW17" s="304">
        <f t="shared" si="2"/>
        <v>71.370967741935488</v>
      </c>
      <c r="DX17" s="305">
        <f t="shared" si="3"/>
        <v>10.311838837273479</v>
      </c>
      <c r="DY17" s="205">
        <v>5826.52</v>
      </c>
      <c r="DZ17" s="203">
        <v>3503</v>
      </c>
      <c r="EA17" s="115">
        <v>3478</v>
      </c>
      <c r="EB17" s="204">
        <v>24461</v>
      </c>
      <c r="EC17" s="304">
        <f t="shared" si="4"/>
        <v>100.71880391029326</v>
      </c>
      <c r="ED17" s="305">
        <f t="shared" si="5"/>
        <v>14.320755488328359</v>
      </c>
      <c r="EE17" s="205">
        <v>6327.1</v>
      </c>
    </row>
    <row r="18" spans="1:135" ht="11.4" x14ac:dyDescent="0.2">
      <c r="A18" s="405"/>
      <c r="C18" s="117" t="s">
        <v>87</v>
      </c>
      <c r="D18" s="114">
        <f t="shared" si="6"/>
        <v>49439</v>
      </c>
      <c r="E18" s="114">
        <f t="shared" si="7"/>
        <v>50133</v>
      </c>
      <c r="F18" s="114">
        <f t="shared" si="8"/>
        <v>299432</v>
      </c>
      <c r="G18" s="299">
        <f t="shared" si="9"/>
        <v>98.615682285121579</v>
      </c>
      <c r="H18" s="300">
        <f t="shared" si="10"/>
        <v>16.510927355793637</v>
      </c>
      <c r="I18" s="202">
        <f t="shared" si="11"/>
        <v>103054.66</v>
      </c>
      <c r="J18" s="200">
        <v>2308</v>
      </c>
      <c r="K18" s="114">
        <v>526</v>
      </c>
      <c r="L18" s="201">
        <v>3597</v>
      </c>
      <c r="M18" s="299">
        <f t="shared" si="12"/>
        <v>438.78326996197723</v>
      </c>
      <c r="N18" s="300">
        <f t="shared" si="13"/>
        <v>64.164581595774266</v>
      </c>
      <c r="O18" s="202">
        <v>5605.12</v>
      </c>
      <c r="P18" s="200">
        <v>2615</v>
      </c>
      <c r="Q18" s="114">
        <v>185</v>
      </c>
      <c r="R18" s="201">
        <v>661</v>
      </c>
      <c r="S18" s="299">
        <f t="shared" si="14"/>
        <v>1413.5135135135135</v>
      </c>
      <c r="T18" s="300">
        <f t="shared" si="15"/>
        <v>395.61270801815431</v>
      </c>
      <c r="U18" s="202">
        <v>6643.88</v>
      </c>
      <c r="V18" s="200">
        <v>2954</v>
      </c>
      <c r="W18" s="114">
        <v>778</v>
      </c>
      <c r="X18" s="201">
        <v>1264</v>
      </c>
      <c r="Y18" s="299">
        <f t="shared" si="16"/>
        <v>379.69151670951157</v>
      </c>
      <c r="Z18" s="300">
        <f t="shared" si="17"/>
        <v>233.70253164556959</v>
      </c>
      <c r="AA18" s="202">
        <v>7059.61</v>
      </c>
      <c r="AB18" s="200">
        <v>2673</v>
      </c>
      <c r="AC18" s="114">
        <v>2887</v>
      </c>
      <c r="AD18" s="201">
        <v>5229</v>
      </c>
      <c r="AE18" s="299">
        <f t="shared" si="18"/>
        <v>92.587461032213369</v>
      </c>
      <c r="AF18" s="300">
        <f t="shared" si="19"/>
        <v>51.118760757314973</v>
      </c>
      <c r="AG18" s="202">
        <v>6246.38</v>
      </c>
      <c r="AH18" s="200">
        <v>2571</v>
      </c>
      <c r="AI18" s="114">
        <v>2936</v>
      </c>
      <c r="AJ18" s="201">
        <v>7091</v>
      </c>
      <c r="AK18" s="299">
        <f t="shared" si="20"/>
        <v>87.56811989100818</v>
      </c>
      <c r="AL18" s="300">
        <f t="shared" si="21"/>
        <v>36.257227471442668</v>
      </c>
      <c r="AM18" s="202">
        <v>5280.34</v>
      </c>
      <c r="AN18" s="200">
        <v>2479</v>
      </c>
      <c r="AO18" s="114">
        <v>3604</v>
      </c>
      <c r="AP18" s="201">
        <v>10686</v>
      </c>
      <c r="AQ18" s="299">
        <f t="shared" si="22"/>
        <v>68.784683684794672</v>
      </c>
      <c r="AR18" s="300">
        <f t="shared" si="23"/>
        <v>23.198577578139624</v>
      </c>
      <c r="AS18" s="202">
        <v>5425.86</v>
      </c>
      <c r="AT18" s="200">
        <v>2500</v>
      </c>
      <c r="AU18" s="114">
        <v>3798</v>
      </c>
      <c r="AV18" s="201">
        <v>11392</v>
      </c>
      <c r="AW18" s="299">
        <f t="shared" si="24"/>
        <v>65.824117956819379</v>
      </c>
      <c r="AX18" s="300">
        <f t="shared" si="25"/>
        <v>21.945224719101123</v>
      </c>
      <c r="AY18" s="202">
        <v>5880.71</v>
      </c>
      <c r="AZ18" s="200">
        <v>2318</v>
      </c>
      <c r="BA18" s="114">
        <v>3880</v>
      </c>
      <c r="BB18" s="201">
        <v>14534</v>
      </c>
      <c r="BC18" s="299">
        <f t="shared" si="26"/>
        <v>59.742268041237111</v>
      </c>
      <c r="BD18" s="300">
        <f t="shared" si="27"/>
        <v>15.948809687629009</v>
      </c>
      <c r="BE18" s="202">
        <v>4890.3999999999996</v>
      </c>
      <c r="BF18" s="200">
        <v>2488</v>
      </c>
      <c r="BG18" s="114">
        <v>2365</v>
      </c>
      <c r="BH18" s="201">
        <v>9678</v>
      </c>
      <c r="BI18" s="299">
        <f t="shared" si="28"/>
        <v>105.20084566596195</v>
      </c>
      <c r="BJ18" s="300">
        <f t="shared" si="29"/>
        <v>25.707790865881382</v>
      </c>
      <c r="BK18" s="202">
        <v>5338.86</v>
      </c>
      <c r="BL18" s="200">
        <v>2206</v>
      </c>
      <c r="BM18" s="114">
        <v>2856</v>
      </c>
      <c r="BN18" s="201">
        <v>14939</v>
      </c>
      <c r="BO18" s="299">
        <f t="shared" si="30"/>
        <v>77.240896358543424</v>
      </c>
      <c r="BP18" s="300">
        <f t="shared" si="31"/>
        <v>14.766717986478344</v>
      </c>
      <c r="BQ18" s="202">
        <v>4589.57</v>
      </c>
      <c r="BR18" s="200">
        <v>2161</v>
      </c>
      <c r="BS18" s="114">
        <v>2265</v>
      </c>
      <c r="BT18" s="201">
        <v>18916</v>
      </c>
      <c r="BU18" s="299">
        <f t="shared" si="32"/>
        <v>95.4083885209713</v>
      </c>
      <c r="BV18" s="300">
        <f t="shared" si="33"/>
        <v>11.424191160921971</v>
      </c>
      <c r="BW18" s="202">
        <v>4316.43</v>
      </c>
      <c r="BX18" s="200">
        <v>2270</v>
      </c>
      <c r="BY18" s="114">
        <v>2841</v>
      </c>
      <c r="BZ18" s="201">
        <v>21023</v>
      </c>
      <c r="CA18" s="299">
        <f t="shared" si="34"/>
        <v>79.901443153819073</v>
      </c>
      <c r="CB18" s="300">
        <f t="shared" si="35"/>
        <v>10.797697759596632</v>
      </c>
      <c r="CC18" s="202">
        <v>4986.82</v>
      </c>
      <c r="CD18" s="200">
        <v>2190</v>
      </c>
      <c r="CE18" s="114">
        <v>2252</v>
      </c>
      <c r="CF18" s="201">
        <v>18387</v>
      </c>
      <c r="CG18" s="299">
        <f t="shared" si="36"/>
        <v>97.246891651865013</v>
      </c>
      <c r="CH18" s="300">
        <f t="shared" si="37"/>
        <v>11.910589003100016</v>
      </c>
      <c r="CI18" s="202">
        <v>4624.91</v>
      </c>
      <c r="CJ18" s="200">
        <v>2250</v>
      </c>
      <c r="CK18" s="114">
        <v>2284</v>
      </c>
      <c r="CL18" s="201">
        <v>18323</v>
      </c>
      <c r="CM18" s="299">
        <f t="shared" si="38"/>
        <v>98.511383537653245</v>
      </c>
      <c r="CN18" s="300">
        <f t="shared" si="39"/>
        <v>12.279648529170988</v>
      </c>
      <c r="CO18" s="202">
        <v>4738.1400000000003</v>
      </c>
      <c r="CP18" s="200">
        <v>2224</v>
      </c>
      <c r="CQ18" s="114">
        <v>2249</v>
      </c>
      <c r="CR18" s="201">
        <v>19355</v>
      </c>
      <c r="CS18" s="299">
        <f t="shared" si="40"/>
        <v>98.888394842152067</v>
      </c>
      <c r="CT18" s="300">
        <f t="shared" si="41"/>
        <v>11.490570911909067</v>
      </c>
      <c r="CU18" s="202">
        <v>4598.32</v>
      </c>
      <c r="CV18" s="200">
        <v>2106</v>
      </c>
      <c r="CW18" s="114">
        <v>2292</v>
      </c>
      <c r="CX18" s="201">
        <v>18949</v>
      </c>
      <c r="CY18" s="299">
        <f t="shared" si="42"/>
        <v>91.8848167539267</v>
      </c>
      <c r="CZ18" s="300">
        <f t="shared" si="43"/>
        <v>11.114042957412</v>
      </c>
      <c r="DA18" s="202">
        <v>3625.49</v>
      </c>
      <c r="DB18" s="200">
        <v>2123</v>
      </c>
      <c r="DC18" s="114">
        <v>2526</v>
      </c>
      <c r="DD18" s="201">
        <v>23591</v>
      </c>
      <c r="DE18" s="299">
        <f t="shared" si="44"/>
        <v>84.045922406967534</v>
      </c>
      <c r="DF18" s="300">
        <f t="shared" si="45"/>
        <v>8.9991946081132639</v>
      </c>
      <c r="DG18" s="202">
        <v>3712.4</v>
      </c>
      <c r="DH18" s="200">
        <v>2240</v>
      </c>
      <c r="DI18" s="114">
        <v>2438</v>
      </c>
      <c r="DJ18" s="201">
        <v>20771</v>
      </c>
      <c r="DK18" s="299">
        <f t="shared" si="46"/>
        <v>91.878589007383098</v>
      </c>
      <c r="DL18" s="300">
        <f t="shared" si="47"/>
        <v>10.78426652544413</v>
      </c>
      <c r="DM18" s="202">
        <v>4093.86</v>
      </c>
      <c r="DN18" s="200">
        <v>2107</v>
      </c>
      <c r="DO18" s="114">
        <v>2321</v>
      </c>
      <c r="DP18" s="201">
        <v>19031</v>
      </c>
      <c r="DQ18" s="303">
        <f t="shared" si="0"/>
        <v>90.779836277466615</v>
      </c>
      <c r="DR18" s="300">
        <f t="shared" si="1"/>
        <v>11.071409805054911</v>
      </c>
      <c r="DS18" s="202">
        <v>3635.19</v>
      </c>
      <c r="DT18" s="200">
        <v>2287</v>
      </c>
      <c r="DU18" s="114">
        <v>2581</v>
      </c>
      <c r="DV18" s="201">
        <v>23927</v>
      </c>
      <c r="DW18" s="303">
        <f t="shared" si="2"/>
        <v>88.609066253390154</v>
      </c>
      <c r="DX18" s="300">
        <f t="shared" si="3"/>
        <v>9.5582396455886656</v>
      </c>
      <c r="DY18" s="202">
        <v>3972.48</v>
      </c>
      <c r="DZ18" s="200">
        <v>2369</v>
      </c>
      <c r="EA18" s="114">
        <v>2269</v>
      </c>
      <c r="EB18" s="201">
        <v>18088</v>
      </c>
      <c r="EC18" s="303">
        <f t="shared" si="4"/>
        <v>104.40722785368004</v>
      </c>
      <c r="ED18" s="300">
        <f t="shared" si="5"/>
        <v>13.097080937638214</v>
      </c>
      <c r="EE18" s="202">
        <v>3789.89</v>
      </c>
    </row>
    <row r="19" spans="1:135" ht="11.4" x14ac:dyDescent="0.2">
      <c r="A19" s="405"/>
      <c r="C19" s="116" t="s">
        <v>88</v>
      </c>
      <c r="D19" s="115">
        <f t="shared" si="6"/>
        <v>301506</v>
      </c>
      <c r="E19" s="115">
        <f t="shared" si="7"/>
        <v>419146</v>
      </c>
      <c r="F19" s="115">
        <f t="shared" si="8"/>
        <v>1783238</v>
      </c>
      <c r="G19" s="297">
        <f t="shared" si="9"/>
        <v>71.933407452295867</v>
      </c>
      <c r="H19" s="298">
        <f t="shared" si="10"/>
        <v>16.907782359954197</v>
      </c>
      <c r="I19" s="205">
        <f t="shared" si="11"/>
        <v>635938.49999999988</v>
      </c>
      <c r="J19" s="203">
        <v>12654</v>
      </c>
      <c r="K19" s="115">
        <v>4152</v>
      </c>
      <c r="L19" s="204">
        <v>22973</v>
      </c>
      <c r="M19" s="297">
        <f t="shared" si="12"/>
        <v>304.76878612716763</v>
      </c>
      <c r="N19" s="298">
        <f t="shared" si="13"/>
        <v>55.082052844643712</v>
      </c>
      <c r="O19" s="205">
        <v>31357.17</v>
      </c>
      <c r="P19" s="203">
        <v>14288</v>
      </c>
      <c r="Q19" s="115">
        <v>790</v>
      </c>
      <c r="R19" s="204">
        <v>3488</v>
      </c>
      <c r="S19" s="297">
        <f t="shared" si="14"/>
        <v>1808.6075949367089</v>
      </c>
      <c r="T19" s="298">
        <f t="shared" si="15"/>
        <v>409.63302752293578</v>
      </c>
      <c r="U19" s="205">
        <v>36028.230000000003</v>
      </c>
      <c r="V19" s="203">
        <v>16273</v>
      </c>
      <c r="W19" s="115">
        <v>6472</v>
      </c>
      <c r="X19" s="204">
        <v>11006</v>
      </c>
      <c r="Y19" s="297">
        <f t="shared" si="16"/>
        <v>251.43695920889985</v>
      </c>
      <c r="Z19" s="298">
        <f t="shared" si="17"/>
        <v>147.85571506451026</v>
      </c>
      <c r="AA19" s="205">
        <v>38585.9</v>
      </c>
      <c r="AB19" s="203">
        <v>15803</v>
      </c>
      <c r="AC19" s="115">
        <v>22516</v>
      </c>
      <c r="AD19" s="204">
        <v>34354</v>
      </c>
      <c r="AE19" s="297">
        <f t="shared" si="18"/>
        <v>70.185645763012971</v>
      </c>
      <c r="AF19" s="298">
        <f t="shared" si="19"/>
        <v>46.000465739069682</v>
      </c>
      <c r="AG19" s="205">
        <v>37093.32</v>
      </c>
      <c r="AH19" s="203">
        <v>14044</v>
      </c>
      <c r="AI19" s="115">
        <v>23845</v>
      </c>
      <c r="AJ19" s="204">
        <v>47310</v>
      </c>
      <c r="AK19" s="297">
        <f t="shared" si="20"/>
        <v>58.897043405326066</v>
      </c>
      <c r="AL19" s="298">
        <f t="shared" si="21"/>
        <v>29.685056013527795</v>
      </c>
      <c r="AM19" s="205">
        <v>31209.77</v>
      </c>
      <c r="AN19" s="203">
        <v>15187</v>
      </c>
      <c r="AO19" s="115">
        <v>27359</v>
      </c>
      <c r="AP19" s="204">
        <v>59835</v>
      </c>
      <c r="AQ19" s="297">
        <f t="shared" si="22"/>
        <v>55.510069812493143</v>
      </c>
      <c r="AR19" s="298">
        <f t="shared" si="23"/>
        <v>25.381465697334338</v>
      </c>
      <c r="AS19" s="205">
        <v>33987.980000000003</v>
      </c>
      <c r="AT19" s="203">
        <v>15602</v>
      </c>
      <c r="AU19" s="115">
        <v>24344</v>
      </c>
      <c r="AV19" s="204">
        <v>56769</v>
      </c>
      <c r="AW19" s="297">
        <f t="shared" si="24"/>
        <v>64.089714097929672</v>
      </c>
      <c r="AX19" s="298">
        <f t="shared" si="25"/>
        <v>27.483309552748857</v>
      </c>
      <c r="AY19" s="205">
        <v>36327.85</v>
      </c>
      <c r="AZ19" s="203">
        <v>14915</v>
      </c>
      <c r="BA19" s="115">
        <v>29925</v>
      </c>
      <c r="BB19" s="204">
        <v>76575</v>
      </c>
      <c r="BC19" s="297">
        <f t="shared" si="26"/>
        <v>49.841269841269842</v>
      </c>
      <c r="BD19" s="298">
        <f t="shared" si="27"/>
        <v>19.477636304276853</v>
      </c>
      <c r="BE19" s="205">
        <v>32788.86</v>
      </c>
      <c r="BF19" s="203">
        <v>15588</v>
      </c>
      <c r="BG19" s="115">
        <v>19994</v>
      </c>
      <c r="BH19" s="204">
        <v>51006</v>
      </c>
      <c r="BI19" s="297">
        <f t="shared" si="28"/>
        <v>77.963389016705008</v>
      </c>
      <c r="BJ19" s="298">
        <f t="shared" si="29"/>
        <v>30.561110457593227</v>
      </c>
      <c r="BK19" s="205">
        <v>33363.269999999997</v>
      </c>
      <c r="BL19" s="203">
        <v>13747</v>
      </c>
      <c r="BM19" s="115">
        <v>27636</v>
      </c>
      <c r="BN19" s="204">
        <v>87857</v>
      </c>
      <c r="BO19" s="297">
        <f t="shared" si="30"/>
        <v>49.743088724851638</v>
      </c>
      <c r="BP19" s="298">
        <f t="shared" si="31"/>
        <v>15.647017312223271</v>
      </c>
      <c r="BQ19" s="205">
        <v>30076.98</v>
      </c>
      <c r="BR19" s="203">
        <v>13706</v>
      </c>
      <c r="BS19" s="115">
        <v>22740</v>
      </c>
      <c r="BT19" s="204">
        <v>117931</v>
      </c>
      <c r="BU19" s="297">
        <f t="shared" si="32"/>
        <v>60.272647317502205</v>
      </c>
      <c r="BV19" s="298">
        <f t="shared" si="33"/>
        <v>11.622050181886017</v>
      </c>
      <c r="BW19" s="205">
        <v>28390.28</v>
      </c>
      <c r="BX19" s="203">
        <v>15447</v>
      </c>
      <c r="BY19" s="115">
        <v>22711</v>
      </c>
      <c r="BZ19" s="204">
        <v>111623</v>
      </c>
      <c r="CA19" s="297">
        <f t="shared" si="34"/>
        <v>68.015499097353711</v>
      </c>
      <c r="CB19" s="298">
        <f t="shared" si="35"/>
        <v>13.838545819409978</v>
      </c>
      <c r="CC19" s="205">
        <v>33564.39</v>
      </c>
      <c r="CD19" s="203">
        <v>13328</v>
      </c>
      <c r="CE19" s="115">
        <v>20410</v>
      </c>
      <c r="CF19" s="204">
        <v>104859</v>
      </c>
      <c r="CG19" s="297">
        <f t="shared" si="36"/>
        <v>65.301322880940717</v>
      </c>
      <c r="CH19" s="298">
        <f t="shared" si="37"/>
        <v>12.710401586892875</v>
      </c>
      <c r="CI19" s="205">
        <v>28592.080000000002</v>
      </c>
      <c r="CJ19" s="203">
        <v>13212</v>
      </c>
      <c r="CK19" s="115">
        <v>19880</v>
      </c>
      <c r="CL19" s="204">
        <v>108741</v>
      </c>
      <c r="CM19" s="297">
        <f t="shared" si="38"/>
        <v>66.458752515090552</v>
      </c>
      <c r="CN19" s="298">
        <f t="shared" si="39"/>
        <v>12.149971032085414</v>
      </c>
      <c r="CO19" s="205">
        <v>28760.41</v>
      </c>
      <c r="CP19" s="203">
        <v>13896</v>
      </c>
      <c r="CQ19" s="115">
        <v>18418</v>
      </c>
      <c r="CR19" s="204">
        <v>113777</v>
      </c>
      <c r="CS19" s="297">
        <f t="shared" si="40"/>
        <v>75.44793137148443</v>
      </c>
      <c r="CT19" s="298">
        <f t="shared" si="41"/>
        <v>12.213364739798026</v>
      </c>
      <c r="CU19" s="205">
        <v>29387.79</v>
      </c>
      <c r="CV19" s="203">
        <v>13779</v>
      </c>
      <c r="CW19" s="115">
        <v>20688</v>
      </c>
      <c r="CX19" s="204">
        <v>120652</v>
      </c>
      <c r="CY19" s="297">
        <f t="shared" si="42"/>
        <v>66.603828306264504</v>
      </c>
      <c r="CZ19" s="298">
        <f t="shared" si="43"/>
        <v>11.420448894340748</v>
      </c>
      <c r="DA19" s="205">
        <v>24159.4</v>
      </c>
      <c r="DB19" s="203">
        <v>13489</v>
      </c>
      <c r="DC19" s="115">
        <v>23216</v>
      </c>
      <c r="DD19" s="204">
        <v>142003</v>
      </c>
      <c r="DE19" s="297">
        <f t="shared" si="44"/>
        <v>58.102170916609232</v>
      </c>
      <c r="DF19" s="298">
        <f t="shared" si="45"/>
        <v>9.4990950895403614</v>
      </c>
      <c r="DG19" s="205">
        <v>24426.27</v>
      </c>
      <c r="DH19" s="203">
        <v>13762</v>
      </c>
      <c r="DI19" s="115">
        <v>21398</v>
      </c>
      <c r="DJ19" s="204">
        <v>123709</v>
      </c>
      <c r="DK19" s="297">
        <f t="shared" si="46"/>
        <v>64.314421908589594</v>
      </c>
      <c r="DL19" s="298">
        <f t="shared" si="47"/>
        <v>11.124493771673848</v>
      </c>
      <c r="DM19" s="205">
        <v>24067.279999999999</v>
      </c>
      <c r="DN19" s="203">
        <v>13802</v>
      </c>
      <c r="DO19" s="115">
        <v>21121</v>
      </c>
      <c r="DP19" s="204">
        <v>121856</v>
      </c>
      <c r="DQ19" s="304">
        <f t="shared" si="0"/>
        <v>65.347284692959619</v>
      </c>
      <c r="DR19" s="305">
        <f t="shared" si="1"/>
        <v>11.326483718487394</v>
      </c>
      <c r="DS19" s="205">
        <v>23499.57</v>
      </c>
      <c r="DT19" s="203">
        <v>14309</v>
      </c>
      <c r="DU19" s="115">
        <v>24048</v>
      </c>
      <c r="DV19" s="204">
        <v>155931</v>
      </c>
      <c r="DW19" s="304">
        <f t="shared" si="2"/>
        <v>59.501829673985362</v>
      </c>
      <c r="DX19" s="305">
        <f t="shared" si="3"/>
        <v>9.1764947316441248</v>
      </c>
      <c r="DY19" s="205">
        <v>24793.45</v>
      </c>
      <c r="DZ19" s="203">
        <v>14675</v>
      </c>
      <c r="EA19" s="115">
        <v>17483</v>
      </c>
      <c r="EB19" s="204">
        <v>110983</v>
      </c>
      <c r="EC19" s="304">
        <f t="shared" si="4"/>
        <v>83.938683292341125</v>
      </c>
      <c r="ED19" s="305">
        <f t="shared" si="5"/>
        <v>13.222745825937308</v>
      </c>
      <c r="EE19" s="205">
        <v>25478.25</v>
      </c>
    </row>
    <row r="20" spans="1:135" ht="11.4" x14ac:dyDescent="0.2">
      <c r="A20" s="405"/>
      <c r="C20" s="117" t="s">
        <v>89</v>
      </c>
      <c r="D20" s="114">
        <f t="shared" si="6"/>
        <v>185767</v>
      </c>
      <c r="E20" s="114">
        <f t="shared" si="7"/>
        <v>186188</v>
      </c>
      <c r="F20" s="114">
        <f t="shared" si="8"/>
        <v>968626</v>
      </c>
      <c r="G20" s="299">
        <f t="shared" si="9"/>
        <v>99.773884460867507</v>
      </c>
      <c r="H20" s="300">
        <f t="shared" si="10"/>
        <v>19.178403222709282</v>
      </c>
      <c r="I20" s="202">
        <f t="shared" si="11"/>
        <v>435378.13999999996</v>
      </c>
      <c r="J20" s="200">
        <v>8051</v>
      </c>
      <c r="K20" s="114">
        <v>3280</v>
      </c>
      <c r="L20" s="201">
        <v>13052</v>
      </c>
      <c r="M20" s="299">
        <f t="shared" si="12"/>
        <v>245.45731707317074</v>
      </c>
      <c r="N20" s="300">
        <f t="shared" si="13"/>
        <v>61.684033098375721</v>
      </c>
      <c r="O20" s="202">
        <v>22004.29</v>
      </c>
      <c r="P20" s="200">
        <v>9256</v>
      </c>
      <c r="Q20" s="114">
        <v>322</v>
      </c>
      <c r="R20" s="201">
        <v>1866</v>
      </c>
      <c r="S20" s="299">
        <f t="shared" si="14"/>
        <v>2874.5341614906829</v>
      </c>
      <c r="T20" s="300">
        <f t="shared" si="15"/>
        <v>496.0342979635584</v>
      </c>
      <c r="U20" s="202">
        <v>25516.15</v>
      </c>
      <c r="V20" s="200">
        <v>10245</v>
      </c>
      <c r="W20" s="114">
        <v>2628</v>
      </c>
      <c r="X20" s="201">
        <v>4666</v>
      </c>
      <c r="Y20" s="299">
        <f t="shared" si="16"/>
        <v>389.84018264840182</v>
      </c>
      <c r="Z20" s="300">
        <f t="shared" si="17"/>
        <v>219.56708101157307</v>
      </c>
      <c r="AA20" s="202">
        <v>26962.27</v>
      </c>
      <c r="AB20" s="200">
        <v>9801</v>
      </c>
      <c r="AC20" s="114">
        <v>8069</v>
      </c>
      <c r="AD20" s="201">
        <v>15561</v>
      </c>
      <c r="AE20" s="299">
        <f t="shared" si="18"/>
        <v>121.46486553476268</v>
      </c>
      <c r="AF20" s="300">
        <f t="shared" si="19"/>
        <v>62.984384037015616</v>
      </c>
      <c r="AG20" s="202">
        <v>25495.66</v>
      </c>
      <c r="AH20" s="200">
        <v>9133</v>
      </c>
      <c r="AI20" s="114">
        <v>9707</v>
      </c>
      <c r="AJ20" s="201">
        <v>27062</v>
      </c>
      <c r="AK20" s="299">
        <f t="shared" si="20"/>
        <v>94.086741526733292</v>
      </c>
      <c r="AL20" s="300">
        <f t="shared" si="21"/>
        <v>33.748429532185355</v>
      </c>
      <c r="AM20" s="202">
        <v>21522.12</v>
      </c>
      <c r="AN20" s="200">
        <v>9251</v>
      </c>
      <c r="AO20" s="114">
        <v>10669</v>
      </c>
      <c r="AP20" s="201">
        <v>33476</v>
      </c>
      <c r="AQ20" s="299">
        <f t="shared" si="22"/>
        <v>86.709157371824915</v>
      </c>
      <c r="AR20" s="300">
        <f t="shared" si="23"/>
        <v>27.634723383916835</v>
      </c>
      <c r="AS20" s="202">
        <v>21277.33</v>
      </c>
      <c r="AT20" s="200">
        <v>9523</v>
      </c>
      <c r="AU20" s="114">
        <v>9768</v>
      </c>
      <c r="AV20" s="201">
        <v>32098</v>
      </c>
      <c r="AW20" s="299">
        <f t="shared" si="24"/>
        <v>97.491809991810001</v>
      </c>
      <c r="AX20" s="300">
        <f t="shared" si="25"/>
        <v>29.668515172284877</v>
      </c>
      <c r="AY20" s="202">
        <v>23470.75</v>
      </c>
      <c r="AZ20" s="200">
        <v>9429</v>
      </c>
      <c r="BA20" s="114">
        <v>13508</v>
      </c>
      <c r="BB20" s="201">
        <v>45136</v>
      </c>
      <c r="BC20" s="299">
        <f t="shared" si="26"/>
        <v>69.803079656499861</v>
      </c>
      <c r="BD20" s="300">
        <f t="shared" si="27"/>
        <v>20.890198511166254</v>
      </c>
      <c r="BE20" s="202">
        <v>22595.05</v>
      </c>
      <c r="BF20" s="200">
        <v>9948</v>
      </c>
      <c r="BG20" s="114">
        <v>7177</v>
      </c>
      <c r="BH20" s="201">
        <v>26542</v>
      </c>
      <c r="BI20" s="299">
        <f t="shared" si="28"/>
        <v>138.60944684408528</v>
      </c>
      <c r="BJ20" s="300">
        <f t="shared" si="29"/>
        <v>37.480220028633866</v>
      </c>
      <c r="BK20" s="202">
        <v>24247.71</v>
      </c>
      <c r="BL20" s="200">
        <v>8793</v>
      </c>
      <c r="BM20" s="114">
        <v>11186</v>
      </c>
      <c r="BN20" s="201">
        <v>45617</v>
      </c>
      <c r="BO20" s="299">
        <f t="shared" si="30"/>
        <v>78.607187555873409</v>
      </c>
      <c r="BP20" s="300">
        <f t="shared" si="31"/>
        <v>19.275708617401406</v>
      </c>
      <c r="BQ20" s="202">
        <v>21716.85</v>
      </c>
      <c r="BR20" s="200">
        <v>8184</v>
      </c>
      <c r="BS20" s="114">
        <v>10285</v>
      </c>
      <c r="BT20" s="201">
        <v>62531</v>
      </c>
      <c r="BU20" s="299">
        <f t="shared" si="32"/>
        <v>79.572192513368989</v>
      </c>
      <c r="BV20" s="300">
        <f t="shared" si="33"/>
        <v>13.087908397434871</v>
      </c>
      <c r="BW20" s="202">
        <v>19653.3</v>
      </c>
      <c r="BX20" s="200">
        <v>9203</v>
      </c>
      <c r="BY20" s="114">
        <v>10701</v>
      </c>
      <c r="BZ20" s="201">
        <v>68264</v>
      </c>
      <c r="CA20" s="299">
        <f t="shared" si="34"/>
        <v>86.001308288944955</v>
      </c>
      <c r="CB20" s="300">
        <f t="shared" si="35"/>
        <v>13.481483651705146</v>
      </c>
      <c r="CC20" s="202">
        <v>22664.32</v>
      </c>
      <c r="CD20" s="200">
        <v>8370</v>
      </c>
      <c r="CE20" s="114">
        <v>9427</v>
      </c>
      <c r="CF20" s="201">
        <v>58212</v>
      </c>
      <c r="CG20" s="299">
        <f t="shared" si="36"/>
        <v>88.78752519359287</v>
      </c>
      <c r="CH20" s="300">
        <f t="shared" si="37"/>
        <v>14.378478664192951</v>
      </c>
      <c r="CI20" s="202">
        <v>19978.59</v>
      </c>
      <c r="CJ20" s="200">
        <v>8588</v>
      </c>
      <c r="CK20" s="114">
        <v>9323</v>
      </c>
      <c r="CL20" s="201">
        <v>60844</v>
      </c>
      <c r="CM20" s="299">
        <f t="shared" si="38"/>
        <v>92.116271586399222</v>
      </c>
      <c r="CN20" s="300">
        <f t="shared" si="39"/>
        <v>14.114785352705278</v>
      </c>
      <c r="CO20" s="202">
        <v>21209.75</v>
      </c>
      <c r="CP20" s="200">
        <v>8509</v>
      </c>
      <c r="CQ20" s="114">
        <v>9529</v>
      </c>
      <c r="CR20" s="201">
        <v>62119</v>
      </c>
      <c r="CS20" s="299">
        <f t="shared" si="40"/>
        <v>89.295833770595024</v>
      </c>
      <c r="CT20" s="300">
        <f t="shared" si="41"/>
        <v>13.697902413110322</v>
      </c>
      <c r="CU20" s="202">
        <v>21392.13</v>
      </c>
      <c r="CV20" s="200">
        <v>8248</v>
      </c>
      <c r="CW20" s="114">
        <v>9465</v>
      </c>
      <c r="CX20" s="201">
        <v>60874</v>
      </c>
      <c r="CY20" s="299">
        <f t="shared" si="42"/>
        <v>87.14210248283149</v>
      </c>
      <c r="CZ20" s="300">
        <f t="shared" si="43"/>
        <v>13.549298551105563</v>
      </c>
      <c r="DA20" s="202">
        <v>16482.47</v>
      </c>
      <c r="DB20" s="200">
        <v>7926</v>
      </c>
      <c r="DC20" s="114">
        <v>11086</v>
      </c>
      <c r="DD20" s="201">
        <v>75016</v>
      </c>
      <c r="DE20" s="299">
        <f t="shared" si="44"/>
        <v>71.495580010824469</v>
      </c>
      <c r="DF20" s="300">
        <f t="shared" si="45"/>
        <v>10.565745974192172</v>
      </c>
      <c r="DG20" s="202">
        <v>15744.1</v>
      </c>
      <c r="DH20" s="200">
        <v>8274</v>
      </c>
      <c r="DI20" s="114">
        <v>10726</v>
      </c>
      <c r="DJ20" s="201">
        <v>68081</v>
      </c>
      <c r="DK20" s="299">
        <f t="shared" si="46"/>
        <v>77.139660637702775</v>
      </c>
      <c r="DL20" s="300">
        <f t="shared" si="47"/>
        <v>12.153170488095064</v>
      </c>
      <c r="DM20" s="202">
        <v>16714.13</v>
      </c>
      <c r="DN20" s="200">
        <v>8093</v>
      </c>
      <c r="DO20" s="114">
        <v>9009</v>
      </c>
      <c r="DP20" s="201">
        <v>60535</v>
      </c>
      <c r="DQ20" s="303">
        <f t="shared" si="0"/>
        <v>89.832389832389836</v>
      </c>
      <c r="DR20" s="300">
        <f t="shared" si="1"/>
        <v>13.369125299413561</v>
      </c>
      <c r="DS20" s="202">
        <v>15131.3</v>
      </c>
      <c r="DT20" s="200">
        <v>8406</v>
      </c>
      <c r="DU20" s="114">
        <v>11089</v>
      </c>
      <c r="DV20" s="201">
        <v>80836</v>
      </c>
      <c r="DW20" s="303">
        <f t="shared" si="2"/>
        <v>75.80485165479304</v>
      </c>
      <c r="DX20" s="300">
        <f t="shared" si="3"/>
        <v>10.398832203473701</v>
      </c>
      <c r="DY20" s="202">
        <v>15680.6</v>
      </c>
      <c r="DZ20" s="200">
        <v>8536</v>
      </c>
      <c r="EA20" s="114">
        <v>9234</v>
      </c>
      <c r="EB20" s="201">
        <v>66238</v>
      </c>
      <c r="EC20" s="303">
        <f t="shared" si="4"/>
        <v>92.440978990686602</v>
      </c>
      <c r="ED20" s="300">
        <f t="shared" si="5"/>
        <v>12.886862526042453</v>
      </c>
      <c r="EE20" s="202">
        <v>15919.27</v>
      </c>
    </row>
    <row r="21" spans="1:135" ht="11.4" x14ac:dyDescent="0.2">
      <c r="A21" s="405"/>
      <c r="C21" s="116" t="s">
        <v>90</v>
      </c>
      <c r="D21" s="115">
        <f t="shared" si="6"/>
        <v>162412</v>
      </c>
      <c r="E21" s="115">
        <f t="shared" si="7"/>
        <v>218828</v>
      </c>
      <c r="F21" s="115">
        <f t="shared" si="8"/>
        <v>925588</v>
      </c>
      <c r="G21" s="297">
        <f t="shared" si="9"/>
        <v>74.219021331822262</v>
      </c>
      <c r="H21" s="298">
        <f t="shared" si="10"/>
        <v>17.54689991659356</v>
      </c>
      <c r="I21" s="205">
        <f t="shared" si="11"/>
        <v>360099.66000000003</v>
      </c>
      <c r="J21" s="203">
        <v>7881</v>
      </c>
      <c r="K21" s="115">
        <v>2633</v>
      </c>
      <c r="L21" s="204">
        <v>15410</v>
      </c>
      <c r="M21" s="297">
        <f t="shared" si="12"/>
        <v>299.31636916065327</v>
      </c>
      <c r="N21" s="298">
        <f t="shared" si="13"/>
        <v>51.142115509409471</v>
      </c>
      <c r="O21" s="205">
        <v>20097.55</v>
      </c>
      <c r="P21" s="203">
        <v>8303</v>
      </c>
      <c r="Q21" s="115">
        <v>1440</v>
      </c>
      <c r="R21" s="204">
        <v>4492</v>
      </c>
      <c r="S21" s="297">
        <f t="shared" si="14"/>
        <v>576.59722222222229</v>
      </c>
      <c r="T21" s="298">
        <f t="shared" si="15"/>
        <v>184.83971504897596</v>
      </c>
      <c r="U21" s="205">
        <v>22225.77</v>
      </c>
      <c r="V21" s="203">
        <v>9415</v>
      </c>
      <c r="W21" s="115">
        <v>5457</v>
      </c>
      <c r="X21" s="204">
        <v>7641</v>
      </c>
      <c r="Y21" s="297">
        <f t="shared" si="16"/>
        <v>172.53069452079896</v>
      </c>
      <c r="Z21" s="298">
        <f t="shared" si="17"/>
        <v>123.21685643240414</v>
      </c>
      <c r="AA21" s="205">
        <v>23924.62</v>
      </c>
      <c r="AB21" s="203">
        <v>9090</v>
      </c>
      <c r="AC21" s="115">
        <v>10702</v>
      </c>
      <c r="AD21" s="204">
        <v>17922</v>
      </c>
      <c r="AE21" s="297">
        <f t="shared" si="18"/>
        <v>84.937394879461777</v>
      </c>
      <c r="AF21" s="298">
        <f t="shared" si="19"/>
        <v>50.719785738198865</v>
      </c>
      <c r="AG21" s="205">
        <v>22528.62</v>
      </c>
      <c r="AH21" s="203">
        <v>7715</v>
      </c>
      <c r="AI21" s="115">
        <v>11482</v>
      </c>
      <c r="AJ21" s="204">
        <v>23771</v>
      </c>
      <c r="AK21" s="297">
        <f t="shared" si="20"/>
        <v>67.19212680717645</v>
      </c>
      <c r="AL21" s="298">
        <f t="shared" si="21"/>
        <v>32.455513020066469</v>
      </c>
      <c r="AM21" s="205">
        <v>18158.240000000002</v>
      </c>
      <c r="AN21" s="203">
        <v>8491</v>
      </c>
      <c r="AO21" s="115">
        <v>11981</v>
      </c>
      <c r="AP21" s="204">
        <v>28933</v>
      </c>
      <c r="AQ21" s="297">
        <f t="shared" si="22"/>
        <v>70.87054502963025</v>
      </c>
      <c r="AR21" s="298">
        <f t="shared" si="23"/>
        <v>29.347112293920436</v>
      </c>
      <c r="AS21" s="205">
        <v>19718.27</v>
      </c>
      <c r="AT21" s="203">
        <v>8643</v>
      </c>
      <c r="AU21" s="115">
        <v>12685</v>
      </c>
      <c r="AV21" s="204">
        <v>31030</v>
      </c>
      <c r="AW21" s="297">
        <f t="shared" si="24"/>
        <v>68.13559322033899</v>
      </c>
      <c r="AX21" s="298">
        <f t="shared" si="25"/>
        <v>27.853689977441189</v>
      </c>
      <c r="AY21" s="205">
        <v>20163.47</v>
      </c>
      <c r="AZ21" s="203">
        <v>8256</v>
      </c>
      <c r="BA21" s="115">
        <v>14783</v>
      </c>
      <c r="BB21" s="204">
        <v>41094</v>
      </c>
      <c r="BC21" s="297">
        <f t="shared" si="26"/>
        <v>55.847933437056071</v>
      </c>
      <c r="BD21" s="298">
        <f t="shared" si="27"/>
        <v>20.09052416411155</v>
      </c>
      <c r="BE21" s="205">
        <v>18550.73</v>
      </c>
      <c r="BF21" s="203">
        <v>8757</v>
      </c>
      <c r="BG21" s="115">
        <v>10813</v>
      </c>
      <c r="BH21" s="204">
        <v>30217</v>
      </c>
      <c r="BI21" s="297">
        <f t="shared" si="28"/>
        <v>80.985850365301033</v>
      </c>
      <c r="BJ21" s="298">
        <f t="shared" si="29"/>
        <v>28.98037528543535</v>
      </c>
      <c r="BK21" s="205">
        <v>20203.93</v>
      </c>
      <c r="BL21" s="203">
        <v>7618</v>
      </c>
      <c r="BM21" s="115">
        <v>14281</v>
      </c>
      <c r="BN21" s="204">
        <v>45479</v>
      </c>
      <c r="BO21" s="297">
        <f t="shared" si="30"/>
        <v>53.343603389118414</v>
      </c>
      <c r="BP21" s="298">
        <f t="shared" si="31"/>
        <v>16.750588183557248</v>
      </c>
      <c r="BQ21" s="205">
        <v>17166.310000000001</v>
      </c>
      <c r="BR21" s="203">
        <v>6993</v>
      </c>
      <c r="BS21" s="115">
        <v>10724</v>
      </c>
      <c r="BT21" s="204">
        <v>56272</v>
      </c>
      <c r="BU21" s="297">
        <f t="shared" si="32"/>
        <v>65.208877284595303</v>
      </c>
      <c r="BV21" s="298">
        <f t="shared" si="33"/>
        <v>12.427139607620131</v>
      </c>
      <c r="BW21" s="205">
        <v>15236.12</v>
      </c>
      <c r="BX21" s="203">
        <v>8399</v>
      </c>
      <c r="BY21" s="115">
        <v>11479</v>
      </c>
      <c r="BZ21" s="204">
        <v>58825</v>
      </c>
      <c r="CA21" s="297">
        <f t="shared" si="34"/>
        <v>73.168394459447683</v>
      </c>
      <c r="CB21" s="298">
        <f t="shared" si="35"/>
        <v>14.277943051423714</v>
      </c>
      <c r="CC21" s="205">
        <v>18891.8</v>
      </c>
      <c r="CD21" s="203">
        <v>7246</v>
      </c>
      <c r="CE21" s="115">
        <v>10356</v>
      </c>
      <c r="CF21" s="204">
        <v>52867</v>
      </c>
      <c r="CG21" s="297">
        <f t="shared" si="36"/>
        <v>69.969100038624958</v>
      </c>
      <c r="CH21" s="298">
        <f t="shared" si="37"/>
        <v>13.706092647587342</v>
      </c>
      <c r="CI21" s="205">
        <v>16242.25</v>
      </c>
      <c r="CJ21" s="203">
        <v>7023</v>
      </c>
      <c r="CK21" s="115">
        <v>10662</v>
      </c>
      <c r="CL21" s="204">
        <v>58310</v>
      </c>
      <c r="CM21" s="297">
        <f t="shared" si="38"/>
        <v>65.869442881260554</v>
      </c>
      <c r="CN21" s="298">
        <f t="shared" si="39"/>
        <v>12.044246269936545</v>
      </c>
      <c r="CO21" s="205">
        <v>15754.63</v>
      </c>
      <c r="CP21" s="203">
        <v>7177</v>
      </c>
      <c r="CQ21" s="115">
        <v>9992</v>
      </c>
      <c r="CR21" s="204">
        <v>57677</v>
      </c>
      <c r="CS21" s="297">
        <f t="shared" si="40"/>
        <v>71.827461969575651</v>
      </c>
      <c r="CT21" s="298">
        <f t="shared" si="41"/>
        <v>12.443434991417723</v>
      </c>
      <c r="CU21" s="205">
        <v>16361.65</v>
      </c>
      <c r="CV21" s="203">
        <v>6691</v>
      </c>
      <c r="CW21" s="115">
        <v>10150</v>
      </c>
      <c r="CX21" s="204">
        <v>60286</v>
      </c>
      <c r="CY21" s="297">
        <f t="shared" si="42"/>
        <v>65.921182266009851</v>
      </c>
      <c r="CZ21" s="298">
        <f t="shared" si="43"/>
        <v>11.098762565106327</v>
      </c>
      <c r="DA21" s="205">
        <v>12146.06</v>
      </c>
      <c r="DB21" s="203">
        <v>6671</v>
      </c>
      <c r="DC21" s="115">
        <v>12714</v>
      </c>
      <c r="DD21" s="204">
        <v>72672</v>
      </c>
      <c r="DE21" s="297">
        <f t="shared" si="44"/>
        <v>52.469718420638664</v>
      </c>
      <c r="DF21" s="298">
        <f t="shared" si="45"/>
        <v>9.1796014971378259</v>
      </c>
      <c r="DG21" s="205">
        <v>12884.57</v>
      </c>
      <c r="DH21" s="203">
        <v>7027</v>
      </c>
      <c r="DI21" s="115">
        <v>14648</v>
      </c>
      <c r="DJ21" s="204">
        <v>66116</v>
      </c>
      <c r="DK21" s="297">
        <f t="shared" si="46"/>
        <v>47.972419442927361</v>
      </c>
      <c r="DL21" s="298">
        <f t="shared" si="47"/>
        <v>10.628289672696473</v>
      </c>
      <c r="DM21" s="205">
        <v>12969.77</v>
      </c>
      <c r="DN21" s="203">
        <v>6851</v>
      </c>
      <c r="DO21" s="115">
        <v>10265</v>
      </c>
      <c r="DP21" s="204">
        <v>61829</v>
      </c>
      <c r="DQ21" s="304">
        <f t="shared" si="0"/>
        <v>66.741354115927905</v>
      </c>
      <c r="DR21" s="305">
        <f t="shared" si="1"/>
        <v>11.080560901842178</v>
      </c>
      <c r="DS21" s="205">
        <v>11759.46</v>
      </c>
      <c r="DT21" s="203">
        <v>7027</v>
      </c>
      <c r="DU21" s="115">
        <v>11860</v>
      </c>
      <c r="DV21" s="204">
        <v>76767</v>
      </c>
      <c r="DW21" s="304">
        <f t="shared" si="2"/>
        <v>59.249578414839796</v>
      </c>
      <c r="DX21" s="305">
        <f t="shared" si="3"/>
        <v>9.1536728021154925</v>
      </c>
      <c r="DY21" s="205">
        <v>12883.97</v>
      </c>
      <c r="DZ21" s="203">
        <v>7138</v>
      </c>
      <c r="EA21" s="115">
        <v>9721</v>
      </c>
      <c r="EB21" s="204">
        <v>57978</v>
      </c>
      <c r="EC21" s="304">
        <f t="shared" si="4"/>
        <v>73.428659602921513</v>
      </c>
      <c r="ED21" s="305">
        <f t="shared" si="5"/>
        <v>12.311566456242023</v>
      </c>
      <c r="EE21" s="205">
        <v>12231.87</v>
      </c>
    </row>
    <row r="22" spans="1:135" ht="11.4" x14ac:dyDescent="0.2">
      <c r="A22" s="405"/>
      <c r="C22" s="117" t="s">
        <v>91</v>
      </c>
      <c r="D22" s="114">
        <f t="shared" si="6"/>
        <v>69859</v>
      </c>
      <c r="E22" s="114">
        <f t="shared" si="7"/>
        <v>79614</v>
      </c>
      <c r="F22" s="114">
        <f t="shared" si="8"/>
        <v>407705</v>
      </c>
      <c r="G22" s="299">
        <f t="shared" si="9"/>
        <v>87.747129901776063</v>
      </c>
      <c r="H22" s="300">
        <f t="shared" si="10"/>
        <v>17.134692976539409</v>
      </c>
      <c r="I22" s="202">
        <f t="shared" si="11"/>
        <v>152154.31</v>
      </c>
      <c r="J22" s="200">
        <v>2984</v>
      </c>
      <c r="K22" s="114">
        <v>1416</v>
      </c>
      <c r="L22" s="201">
        <v>5643</v>
      </c>
      <c r="M22" s="299">
        <f t="shared" si="12"/>
        <v>210.73446327683615</v>
      </c>
      <c r="N22" s="300">
        <f t="shared" si="13"/>
        <v>52.879673932305515</v>
      </c>
      <c r="O22" s="202">
        <v>7765.8</v>
      </c>
      <c r="P22" s="200">
        <v>3618</v>
      </c>
      <c r="Q22" s="114">
        <v>844</v>
      </c>
      <c r="R22" s="201">
        <v>1420</v>
      </c>
      <c r="S22" s="299">
        <f t="shared" si="14"/>
        <v>428.67298578199052</v>
      </c>
      <c r="T22" s="300">
        <f t="shared" si="15"/>
        <v>254.78873239436618</v>
      </c>
      <c r="U22" s="202">
        <v>9276.68</v>
      </c>
      <c r="V22" s="200">
        <v>3854</v>
      </c>
      <c r="W22" s="114">
        <v>1467</v>
      </c>
      <c r="X22" s="201">
        <v>2344</v>
      </c>
      <c r="Y22" s="299">
        <f t="shared" si="16"/>
        <v>262.71301976823452</v>
      </c>
      <c r="Z22" s="300">
        <f t="shared" si="17"/>
        <v>164.419795221843</v>
      </c>
      <c r="AA22" s="202">
        <v>9464.5300000000007</v>
      </c>
      <c r="AB22" s="200">
        <v>3625</v>
      </c>
      <c r="AC22" s="114">
        <v>4673</v>
      </c>
      <c r="AD22" s="201">
        <v>7807</v>
      </c>
      <c r="AE22" s="299">
        <f t="shared" si="18"/>
        <v>77.573293387545476</v>
      </c>
      <c r="AF22" s="300">
        <f t="shared" si="19"/>
        <v>46.432688612783402</v>
      </c>
      <c r="AG22" s="202">
        <v>8763.6200000000008</v>
      </c>
      <c r="AH22" s="200">
        <v>3110</v>
      </c>
      <c r="AI22" s="114">
        <v>5390</v>
      </c>
      <c r="AJ22" s="201">
        <v>11116</v>
      </c>
      <c r="AK22" s="299">
        <f t="shared" si="20"/>
        <v>57.699443413729121</v>
      </c>
      <c r="AL22" s="300">
        <f t="shared" si="21"/>
        <v>27.977689816480751</v>
      </c>
      <c r="AM22" s="202">
        <v>7172.08</v>
      </c>
      <c r="AN22" s="200">
        <v>3652</v>
      </c>
      <c r="AO22" s="114">
        <v>5559</v>
      </c>
      <c r="AP22" s="201">
        <v>14186</v>
      </c>
      <c r="AQ22" s="299">
        <f t="shared" si="22"/>
        <v>65.695268933261374</v>
      </c>
      <c r="AR22" s="300">
        <f t="shared" si="23"/>
        <v>25.743690962921189</v>
      </c>
      <c r="AS22" s="202">
        <v>7938.27</v>
      </c>
      <c r="AT22" s="200">
        <v>3758</v>
      </c>
      <c r="AU22" s="114">
        <v>5320</v>
      </c>
      <c r="AV22" s="201">
        <v>14331</v>
      </c>
      <c r="AW22" s="299">
        <f t="shared" si="24"/>
        <v>70.639097744360896</v>
      </c>
      <c r="AX22" s="300">
        <f t="shared" si="25"/>
        <v>26.222873491033422</v>
      </c>
      <c r="AY22" s="202">
        <v>8901.5</v>
      </c>
      <c r="AZ22" s="200">
        <v>3788</v>
      </c>
      <c r="BA22" s="114">
        <v>5502</v>
      </c>
      <c r="BB22" s="201">
        <v>17429</v>
      </c>
      <c r="BC22" s="299">
        <f t="shared" si="26"/>
        <v>68.847691748455105</v>
      </c>
      <c r="BD22" s="300">
        <f t="shared" si="27"/>
        <v>21.73389178954616</v>
      </c>
      <c r="BE22" s="202">
        <v>8261.31</v>
      </c>
      <c r="BF22" s="200">
        <v>3763</v>
      </c>
      <c r="BG22" s="114">
        <v>3934</v>
      </c>
      <c r="BH22" s="201">
        <v>12386</v>
      </c>
      <c r="BI22" s="299">
        <f t="shared" si="28"/>
        <v>95.653279105236393</v>
      </c>
      <c r="BJ22" s="300">
        <f t="shared" si="29"/>
        <v>30.381075407718395</v>
      </c>
      <c r="BK22" s="202">
        <v>8448.69</v>
      </c>
      <c r="BL22" s="200">
        <v>3241</v>
      </c>
      <c r="BM22" s="114">
        <v>4985</v>
      </c>
      <c r="BN22" s="201">
        <v>20491</v>
      </c>
      <c r="BO22" s="299">
        <f t="shared" si="30"/>
        <v>65.015045135406211</v>
      </c>
      <c r="BP22" s="300">
        <f t="shared" si="31"/>
        <v>15.816700014640576</v>
      </c>
      <c r="BQ22" s="202">
        <v>7282.67</v>
      </c>
      <c r="BR22" s="200">
        <v>3174</v>
      </c>
      <c r="BS22" s="114">
        <v>4056</v>
      </c>
      <c r="BT22" s="201">
        <v>27266</v>
      </c>
      <c r="BU22" s="299">
        <f t="shared" si="32"/>
        <v>78.254437869822496</v>
      </c>
      <c r="BV22" s="300">
        <f t="shared" si="33"/>
        <v>11.640871414949022</v>
      </c>
      <c r="BW22" s="202">
        <v>7213.81</v>
      </c>
      <c r="BX22" s="200">
        <v>3480</v>
      </c>
      <c r="BY22" s="114">
        <v>3627</v>
      </c>
      <c r="BZ22" s="201">
        <v>24691</v>
      </c>
      <c r="CA22" s="299">
        <f t="shared" si="34"/>
        <v>95.947063688999165</v>
      </c>
      <c r="CB22" s="300">
        <f t="shared" si="35"/>
        <v>14.094204365963305</v>
      </c>
      <c r="CC22" s="202">
        <v>7731.78</v>
      </c>
      <c r="CD22" s="200">
        <v>3127</v>
      </c>
      <c r="CE22" s="114">
        <v>3255</v>
      </c>
      <c r="CF22" s="201">
        <v>24728</v>
      </c>
      <c r="CG22" s="299">
        <f t="shared" si="36"/>
        <v>96.067588325652835</v>
      </c>
      <c r="CH22" s="300">
        <f t="shared" si="37"/>
        <v>12.645583953413134</v>
      </c>
      <c r="CI22" s="202">
        <v>6789.02</v>
      </c>
      <c r="CJ22" s="200">
        <v>3055</v>
      </c>
      <c r="CK22" s="114">
        <v>3378</v>
      </c>
      <c r="CL22" s="201">
        <v>25759</v>
      </c>
      <c r="CM22" s="299">
        <f t="shared" si="38"/>
        <v>90.438129070455886</v>
      </c>
      <c r="CN22" s="300">
        <f t="shared" si="39"/>
        <v>11.859932450793897</v>
      </c>
      <c r="CO22" s="202">
        <v>6644.4</v>
      </c>
      <c r="CP22" s="200">
        <v>3164</v>
      </c>
      <c r="CQ22" s="114">
        <v>3363</v>
      </c>
      <c r="CR22" s="201">
        <v>26131</v>
      </c>
      <c r="CS22" s="299">
        <f t="shared" si="40"/>
        <v>94.082664287838242</v>
      </c>
      <c r="CT22" s="300">
        <f t="shared" si="41"/>
        <v>12.108223948566836</v>
      </c>
      <c r="CU22" s="202">
        <v>7054.03</v>
      </c>
      <c r="CV22" s="200">
        <v>3056</v>
      </c>
      <c r="CW22" s="114">
        <v>3686</v>
      </c>
      <c r="CX22" s="201">
        <v>25576</v>
      </c>
      <c r="CY22" s="299">
        <f t="shared" si="42"/>
        <v>82.908301682040147</v>
      </c>
      <c r="CZ22" s="300">
        <f t="shared" si="43"/>
        <v>11.948701908038787</v>
      </c>
      <c r="DA22" s="202">
        <v>5605.95</v>
      </c>
      <c r="DB22" s="200">
        <v>2870</v>
      </c>
      <c r="DC22" s="114">
        <v>4015</v>
      </c>
      <c r="DD22" s="201">
        <v>32839</v>
      </c>
      <c r="DE22" s="299">
        <f t="shared" si="44"/>
        <v>71.481942714819425</v>
      </c>
      <c r="DF22" s="300">
        <f t="shared" si="45"/>
        <v>8.7396083924601839</v>
      </c>
      <c r="DG22" s="202">
        <v>5189.1499999999996</v>
      </c>
      <c r="DH22" s="200">
        <v>3068</v>
      </c>
      <c r="DI22" s="114">
        <v>3620</v>
      </c>
      <c r="DJ22" s="201">
        <v>26079</v>
      </c>
      <c r="DK22" s="299">
        <f t="shared" si="46"/>
        <v>84.751381215469607</v>
      </c>
      <c r="DL22" s="300">
        <f t="shared" si="47"/>
        <v>11.764254764369801</v>
      </c>
      <c r="DM22" s="202">
        <v>5693.64</v>
      </c>
      <c r="DN22" s="200">
        <v>3176</v>
      </c>
      <c r="DO22" s="114">
        <v>3662</v>
      </c>
      <c r="DP22" s="201">
        <v>27156</v>
      </c>
      <c r="DQ22" s="303">
        <f t="shared" si="0"/>
        <v>86.72856362643364</v>
      </c>
      <c r="DR22" s="300">
        <f t="shared" si="1"/>
        <v>11.695389600824864</v>
      </c>
      <c r="DS22" s="202">
        <v>5692.6</v>
      </c>
      <c r="DT22" s="200">
        <v>3122</v>
      </c>
      <c r="DU22" s="114">
        <v>4468</v>
      </c>
      <c r="DV22" s="201">
        <v>36330</v>
      </c>
      <c r="DW22" s="303">
        <f t="shared" si="2"/>
        <v>69.874664279319603</v>
      </c>
      <c r="DX22" s="300">
        <f t="shared" si="3"/>
        <v>8.5934489402697487</v>
      </c>
      <c r="DY22" s="202">
        <v>5626.99</v>
      </c>
      <c r="DZ22" s="200">
        <v>3174</v>
      </c>
      <c r="EA22" s="114">
        <v>3394</v>
      </c>
      <c r="EB22" s="201">
        <v>23997</v>
      </c>
      <c r="EC22" s="303">
        <f t="shared" si="4"/>
        <v>93.517972893341195</v>
      </c>
      <c r="ED22" s="300">
        <f t="shared" si="5"/>
        <v>13.226653331666457</v>
      </c>
      <c r="EE22" s="202">
        <v>5637.79</v>
      </c>
    </row>
    <row r="23" spans="1:135" ht="11.4" x14ac:dyDescent="0.2">
      <c r="A23" s="405"/>
      <c r="C23" s="116" t="s">
        <v>92</v>
      </c>
      <c r="D23" s="115">
        <f t="shared" si="6"/>
        <v>148190</v>
      </c>
      <c r="E23" s="115">
        <f t="shared" si="7"/>
        <v>164932</v>
      </c>
      <c r="F23" s="115">
        <f t="shared" si="8"/>
        <v>876879</v>
      </c>
      <c r="G23" s="297">
        <f t="shared" si="9"/>
        <v>89.849149952707791</v>
      </c>
      <c r="H23" s="298">
        <f t="shared" si="10"/>
        <v>16.899709081868764</v>
      </c>
      <c r="I23" s="205">
        <f t="shared" si="11"/>
        <v>347062.42000000004</v>
      </c>
      <c r="J23" s="203">
        <v>6677</v>
      </c>
      <c r="K23" s="115">
        <v>1565</v>
      </c>
      <c r="L23" s="204">
        <v>9727</v>
      </c>
      <c r="M23" s="297">
        <f t="shared" si="12"/>
        <v>426.64536741214062</v>
      </c>
      <c r="N23" s="298">
        <f t="shared" si="13"/>
        <v>68.643980672355298</v>
      </c>
      <c r="O23" s="205">
        <v>20377.43</v>
      </c>
      <c r="P23" s="203">
        <v>7873</v>
      </c>
      <c r="Q23" s="115">
        <v>360</v>
      </c>
      <c r="R23" s="204">
        <v>2384</v>
      </c>
      <c r="S23" s="297">
        <f t="shared" si="14"/>
        <v>2186.9444444444443</v>
      </c>
      <c r="T23" s="298">
        <f t="shared" si="15"/>
        <v>330.24328859060404</v>
      </c>
      <c r="U23" s="205">
        <v>26004.75</v>
      </c>
      <c r="V23" s="203">
        <v>8240</v>
      </c>
      <c r="W23" s="115">
        <v>2446</v>
      </c>
      <c r="X23" s="204">
        <v>4090</v>
      </c>
      <c r="Y23" s="297">
        <f t="shared" si="16"/>
        <v>336.87653311529027</v>
      </c>
      <c r="Z23" s="298">
        <f t="shared" si="17"/>
        <v>201.46699266503668</v>
      </c>
      <c r="AA23" s="205">
        <v>23738.83</v>
      </c>
      <c r="AB23" s="203">
        <v>8151</v>
      </c>
      <c r="AC23" s="115">
        <v>8318</v>
      </c>
      <c r="AD23" s="204">
        <v>17182</v>
      </c>
      <c r="AE23" s="297">
        <f t="shared" si="18"/>
        <v>97.992305842750653</v>
      </c>
      <c r="AF23" s="298">
        <f t="shared" si="19"/>
        <v>47.439180537772089</v>
      </c>
      <c r="AG23" s="205">
        <v>22028.13</v>
      </c>
      <c r="AH23" s="203">
        <v>7194</v>
      </c>
      <c r="AI23" s="115">
        <v>10078</v>
      </c>
      <c r="AJ23" s="204">
        <v>27529</v>
      </c>
      <c r="AK23" s="297">
        <f t="shared" si="20"/>
        <v>71.383210954554471</v>
      </c>
      <c r="AL23" s="298">
        <f t="shared" si="21"/>
        <v>26.132442151912528</v>
      </c>
      <c r="AM23" s="205">
        <v>17476.650000000001</v>
      </c>
      <c r="AN23" s="203">
        <v>7447</v>
      </c>
      <c r="AO23" s="115">
        <v>10078</v>
      </c>
      <c r="AP23" s="204">
        <v>33853</v>
      </c>
      <c r="AQ23" s="297">
        <f t="shared" si="22"/>
        <v>73.893629688430238</v>
      </c>
      <c r="AR23" s="298">
        <f t="shared" si="23"/>
        <v>21.998050394352049</v>
      </c>
      <c r="AS23" s="205">
        <v>17704.05</v>
      </c>
      <c r="AT23" s="203">
        <v>7679</v>
      </c>
      <c r="AU23" s="115">
        <v>10906</v>
      </c>
      <c r="AV23" s="204">
        <v>35425</v>
      </c>
      <c r="AW23" s="297">
        <f t="shared" si="24"/>
        <v>70.410783055198976</v>
      </c>
      <c r="AX23" s="298">
        <f t="shared" si="25"/>
        <v>21.676781933662667</v>
      </c>
      <c r="AY23" s="205">
        <v>19314.330000000002</v>
      </c>
      <c r="AZ23" s="203">
        <v>7282</v>
      </c>
      <c r="BA23" s="115">
        <v>12303</v>
      </c>
      <c r="BB23" s="204">
        <v>46109</v>
      </c>
      <c r="BC23" s="297">
        <f t="shared" si="26"/>
        <v>59.188815735999341</v>
      </c>
      <c r="BD23" s="298">
        <f t="shared" si="27"/>
        <v>15.793012210197574</v>
      </c>
      <c r="BE23" s="205">
        <v>16911.18</v>
      </c>
      <c r="BF23" s="203">
        <v>7758</v>
      </c>
      <c r="BG23" s="115">
        <v>7016</v>
      </c>
      <c r="BH23" s="204">
        <v>26235</v>
      </c>
      <c r="BI23" s="297">
        <f t="shared" si="28"/>
        <v>110.57582668187</v>
      </c>
      <c r="BJ23" s="298">
        <f t="shared" si="29"/>
        <v>29.571183533447687</v>
      </c>
      <c r="BK23" s="205">
        <v>18862.54</v>
      </c>
      <c r="BL23" s="203">
        <v>6849</v>
      </c>
      <c r="BM23" s="115">
        <v>11742</v>
      </c>
      <c r="BN23" s="204">
        <v>43647</v>
      </c>
      <c r="BO23" s="297">
        <f t="shared" si="30"/>
        <v>58.329075114971893</v>
      </c>
      <c r="BP23" s="298">
        <f t="shared" si="31"/>
        <v>15.691800123719842</v>
      </c>
      <c r="BQ23" s="205">
        <v>15468.41</v>
      </c>
      <c r="BR23" s="203">
        <v>6591</v>
      </c>
      <c r="BS23" s="115">
        <v>8403</v>
      </c>
      <c r="BT23" s="204">
        <v>51990</v>
      </c>
      <c r="BU23" s="297">
        <f t="shared" si="32"/>
        <v>78.436272759728666</v>
      </c>
      <c r="BV23" s="298">
        <f t="shared" si="33"/>
        <v>12.677437968840161</v>
      </c>
      <c r="BW23" s="205">
        <v>14398.32</v>
      </c>
      <c r="BX23" s="203">
        <v>7566</v>
      </c>
      <c r="BY23" s="115">
        <v>9714</v>
      </c>
      <c r="BZ23" s="204">
        <v>59700</v>
      </c>
      <c r="CA23" s="297">
        <f t="shared" si="34"/>
        <v>77.887584928968494</v>
      </c>
      <c r="CB23" s="298">
        <f t="shared" si="35"/>
        <v>12.673366834170855</v>
      </c>
      <c r="CC23" s="205">
        <v>17283.09</v>
      </c>
      <c r="CD23" s="203">
        <v>6870</v>
      </c>
      <c r="CE23" s="115">
        <v>7633</v>
      </c>
      <c r="CF23" s="204">
        <v>51372</v>
      </c>
      <c r="CG23" s="297">
        <f t="shared" si="36"/>
        <v>90.003930302633307</v>
      </c>
      <c r="CH23" s="298">
        <f t="shared" si="37"/>
        <v>13.373043681382853</v>
      </c>
      <c r="CI23" s="205">
        <v>15518.51</v>
      </c>
      <c r="CJ23" s="203">
        <v>6561</v>
      </c>
      <c r="CK23" s="115">
        <v>8094</v>
      </c>
      <c r="CL23" s="204">
        <v>55637</v>
      </c>
      <c r="CM23" s="297">
        <f t="shared" si="38"/>
        <v>81.060044477390662</v>
      </c>
      <c r="CN23" s="298">
        <f t="shared" si="39"/>
        <v>11.792512177148302</v>
      </c>
      <c r="CO23" s="205">
        <v>15417.48</v>
      </c>
      <c r="CP23" s="203">
        <v>6570</v>
      </c>
      <c r="CQ23" s="115">
        <v>7787</v>
      </c>
      <c r="CR23" s="204">
        <v>57818</v>
      </c>
      <c r="CS23" s="297">
        <f t="shared" si="40"/>
        <v>84.371388211121101</v>
      </c>
      <c r="CT23" s="298">
        <f t="shared" si="41"/>
        <v>11.363243280639248</v>
      </c>
      <c r="CU23" s="205">
        <v>15077.65</v>
      </c>
      <c r="CV23" s="203">
        <v>6691</v>
      </c>
      <c r="CW23" s="115">
        <v>7544</v>
      </c>
      <c r="CX23" s="204">
        <v>53014</v>
      </c>
      <c r="CY23" s="297">
        <f t="shared" si="42"/>
        <v>88.693001060445383</v>
      </c>
      <c r="CZ23" s="298">
        <f t="shared" si="43"/>
        <v>12.621194401478855</v>
      </c>
      <c r="DA23" s="205">
        <v>12757.78</v>
      </c>
      <c r="DB23" s="203">
        <v>6242</v>
      </c>
      <c r="DC23" s="115">
        <v>9376</v>
      </c>
      <c r="DD23" s="204">
        <v>68203</v>
      </c>
      <c r="DE23" s="297">
        <f t="shared" si="44"/>
        <v>66.574232081911262</v>
      </c>
      <c r="DF23" s="298">
        <f t="shared" si="45"/>
        <v>9.152090084013901</v>
      </c>
      <c r="DG23" s="205">
        <v>11783.64</v>
      </c>
      <c r="DH23" s="203">
        <v>6468</v>
      </c>
      <c r="DI23" s="115">
        <v>8185</v>
      </c>
      <c r="DJ23" s="204">
        <v>58372</v>
      </c>
      <c r="DK23" s="297">
        <f t="shared" si="46"/>
        <v>79.022602321319496</v>
      </c>
      <c r="DL23" s="298">
        <f t="shared" si="47"/>
        <v>11.080655108613719</v>
      </c>
      <c r="DM23" s="205">
        <v>11542.32</v>
      </c>
      <c r="DN23" s="203">
        <v>6159</v>
      </c>
      <c r="DO23" s="115">
        <v>7521</v>
      </c>
      <c r="DP23" s="204">
        <v>52994</v>
      </c>
      <c r="DQ23" s="304">
        <f t="shared" si="0"/>
        <v>81.890706023135223</v>
      </c>
      <c r="DR23" s="305">
        <f t="shared" si="1"/>
        <v>11.622070423066761</v>
      </c>
      <c r="DS23" s="205">
        <v>11429.81</v>
      </c>
      <c r="DT23" s="203">
        <v>6402</v>
      </c>
      <c r="DU23" s="115">
        <v>8946</v>
      </c>
      <c r="DV23" s="204">
        <v>72408</v>
      </c>
      <c r="DW23" s="304">
        <f t="shared" si="2"/>
        <v>71.562709590878598</v>
      </c>
      <c r="DX23" s="305">
        <f t="shared" si="3"/>
        <v>8.8415644680145853</v>
      </c>
      <c r="DY23" s="205">
        <v>11115.61</v>
      </c>
      <c r="DZ23" s="203">
        <v>6920</v>
      </c>
      <c r="EA23" s="115">
        <v>6917</v>
      </c>
      <c r="EB23" s="204">
        <v>49190</v>
      </c>
      <c r="EC23" s="304">
        <f t="shared" si="4"/>
        <v>100.04337140378776</v>
      </c>
      <c r="ED23" s="305">
        <f t="shared" si="5"/>
        <v>14.067899979670665</v>
      </c>
      <c r="EE23" s="205">
        <v>12851.91</v>
      </c>
    </row>
    <row r="24" spans="1:135" ht="11.4" x14ac:dyDescent="0.2">
      <c r="A24" s="405"/>
      <c r="C24" s="117" t="s">
        <v>93</v>
      </c>
      <c r="D24" s="114">
        <f t="shared" si="6"/>
        <v>140190</v>
      </c>
      <c r="E24" s="114">
        <f t="shared" si="7"/>
        <v>192894</v>
      </c>
      <c r="F24" s="114">
        <f t="shared" si="8"/>
        <v>940327</v>
      </c>
      <c r="G24" s="299">
        <f t="shared" si="9"/>
        <v>72.677221686522131</v>
      </c>
      <c r="H24" s="300">
        <f t="shared" si="10"/>
        <v>14.908643482533204</v>
      </c>
      <c r="I24" s="202">
        <f t="shared" si="11"/>
        <v>319687.55000000005</v>
      </c>
      <c r="J24" s="200">
        <v>7301</v>
      </c>
      <c r="K24" s="114">
        <v>1812</v>
      </c>
      <c r="L24" s="201">
        <v>9682</v>
      </c>
      <c r="M24" s="299">
        <f t="shared" si="12"/>
        <v>402.92494481236201</v>
      </c>
      <c r="N24" s="300">
        <f t="shared" si="13"/>
        <v>75.407973559181983</v>
      </c>
      <c r="O24" s="202">
        <v>20073.060000000001</v>
      </c>
      <c r="P24" s="200">
        <v>8146</v>
      </c>
      <c r="Q24" s="114">
        <v>672</v>
      </c>
      <c r="R24" s="201">
        <v>2007</v>
      </c>
      <c r="S24" s="299">
        <f t="shared" si="14"/>
        <v>1212.202380952381</v>
      </c>
      <c r="T24" s="300">
        <f t="shared" si="15"/>
        <v>405.87942202291981</v>
      </c>
      <c r="U24" s="202">
        <v>22763.23</v>
      </c>
      <c r="V24" s="200">
        <v>8278</v>
      </c>
      <c r="W24" s="114">
        <v>3650</v>
      </c>
      <c r="X24" s="201">
        <v>5464</v>
      </c>
      <c r="Y24" s="299">
        <f t="shared" si="16"/>
        <v>226.79452054794521</v>
      </c>
      <c r="Z24" s="300">
        <f t="shared" si="17"/>
        <v>151.50073206442167</v>
      </c>
      <c r="AA24" s="202">
        <v>22182.78</v>
      </c>
      <c r="AB24" s="200">
        <v>8186</v>
      </c>
      <c r="AC24" s="114">
        <v>9330</v>
      </c>
      <c r="AD24" s="201">
        <v>16639</v>
      </c>
      <c r="AE24" s="299">
        <f t="shared" si="18"/>
        <v>87.738478027867089</v>
      </c>
      <c r="AF24" s="300">
        <f t="shared" si="19"/>
        <v>49.197668129094296</v>
      </c>
      <c r="AG24" s="202">
        <v>20748.45</v>
      </c>
      <c r="AH24" s="200">
        <v>7057</v>
      </c>
      <c r="AI24" s="114">
        <v>10677</v>
      </c>
      <c r="AJ24" s="201">
        <v>23790</v>
      </c>
      <c r="AK24" s="299">
        <f t="shared" si="20"/>
        <v>66.095345134401057</v>
      </c>
      <c r="AL24" s="300">
        <f t="shared" si="21"/>
        <v>29.663724253888191</v>
      </c>
      <c r="AM24" s="202">
        <v>16642.89</v>
      </c>
      <c r="AN24" s="200">
        <v>7388</v>
      </c>
      <c r="AO24" s="114">
        <v>12811</v>
      </c>
      <c r="AP24" s="201">
        <v>30365</v>
      </c>
      <c r="AQ24" s="299">
        <f t="shared" si="22"/>
        <v>57.669190539380224</v>
      </c>
      <c r="AR24" s="300">
        <f t="shared" si="23"/>
        <v>24.330643833360778</v>
      </c>
      <c r="AS24" s="202">
        <v>17586.54</v>
      </c>
      <c r="AT24" s="200">
        <v>7455</v>
      </c>
      <c r="AU24" s="114">
        <v>13023</v>
      </c>
      <c r="AV24" s="201">
        <v>32355</v>
      </c>
      <c r="AW24" s="299">
        <f t="shared" si="24"/>
        <v>57.24487445289104</v>
      </c>
      <c r="AX24" s="300">
        <f t="shared" si="25"/>
        <v>23.041261010662957</v>
      </c>
      <c r="AY24" s="202">
        <v>18576.82</v>
      </c>
      <c r="AZ24" s="200">
        <v>6936</v>
      </c>
      <c r="BA24" s="114">
        <v>15533</v>
      </c>
      <c r="BB24" s="201">
        <v>42970</v>
      </c>
      <c r="BC24" s="299">
        <f t="shared" si="26"/>
        <v>44.653318740745512</v>
      </c>
      <c r="BD24" s="300">
        <f t="shared" si="27"/>
        <v>16.141494065627182</v>
      </c>
      <c r="BE24" s="202">
        <v>16260.16</v>
      </c>
      <c r="BF24" s="200">
        <v>7632</v>
      </c>
      <c r="BG24" s="114">
        <v>8712</v>
      </c>
      <c r="BH24" s="201">
        <v>28733</v>
      </c>
      <c r="BI24" s="299">
        <f t="shared" si="28"/>
        <v>87.603305785123965</v>
      </c>
      <c r="BJ24" s="300">
        <f t="shared" si="29"/>
        <v>26.56179306024432</v>
      </c>
      <c r="BK24" s="202">
        <v>17663.72</v>
      </c>
      <c r="BL24" s="200">
        <v>6816</v>
      </c>
      <c r="BM24" s="114">
        <v>12791</v>
      </c>
      <c r="BN24" s="201">
        <v>48351</v>
      </c>
      <c r="BO24" s="299">
        <f t="shared" si="30"/>
        <v>53.287467750762254</v>
      </c>
      <c r="BP24" s="300">
        <f t="shared" si="31"/>
        <v>14.096916299559473</v>
      </c>
      <c r="BQ24" s="202">
        <v>15373.94</v>
      </c>
      <c r="BR24" s="200">
        <v>6059</v>
      </c>
      <c r="BS24" s="114">
        <v>9844</v>
      </c>
      <c r="BT24" s="201">
        <v>64107</v>
      </c>
      <c r="BU24" s="299">
        <f t="shared" si="32"/>
        <v>61.550182852498978</v>
      </c>
      <c r="BV24" s="300">
        <f t="shared" si="33"/>
        <v>9.4513859640912834</v>
      </c>
      <c r="BW24" s="202">
        <v>13969.6</v>
      </c>
      <c r="BX24" s="200">
        <v>6846</v>
      </c>
      <c r="BY24" s="114">
        <v>10186</v>
      </c>
      <c r="BZ24" s="201">
        <v>63088</v>
      </c>
      <c r="CA24" s="299">
        <f t="shared" si="34"/>
        <v>67.209895935597871</v>
      </c>
      <c r="CB24" s="300">
        <f t="shared" si="35"/>
        <v>10.851509003296982</v>
      </c>
      <c r="CC24" s="202">
        <v>15633.94</v>
      </c>
      <c r="CD24" s="200">
        <v>5992</v>
      </c>
      <c r="CE24" s="114">
        <v>8917</v>
      </c>
      <c r="CF24" s="201">
        <v>56073</v>
      </c>
      <c r="CG24" s="299">
        <f t="shared" si="36"/>
        <v>67.197487944375908</v>
      </c>
      <c r="CH24" s="300">
        <f t="shared" si="37"/>
        <v>10.686069944536586</v>
      </c>
      <c r="CI24" s="202">
        <v>13234.05</v>
      </c>
      <c r="CJ24" s="200">
        <v>6092</v>
      </c>
      <c r="CK24" s="114">
        <v>9314</v>
      </c>
      <c r="CL24" s="201">
        <v>62472</v>
      </c>
      <c r="CM24" s="299">
        <f t="shared" si="38"/>
        <v>65.406914322525239</v>
      </c>
      <c r="CN24" s="300">
        <f t="shared" si="39"/>
        <v>9.7515687027788456</v>
      </c>
      <c r="CO24" s="202">
        <v>13642.34</v>
      </c>
      <c r="CP24" s="200">
        <v>6230</v>
      </c>
      <c r="CQ24" s="114">
        <v>8635</v>
      </c>
      <c r="CR24" s="201">
        <v>61986</v>
      </c>
      <c r="CS24" s="299">
        <f t="shared" si="40"/>
        <v>72.148233931673417</v>
      </c>
      <c r="CT24" s="300">
        <f t="shared" si="41"/>
        <v>10.050656599877392</v>
      </c>
      <c r="CU24" s="202">
        <v>14025.32</v>
      </c>
      <c r="CV24" s="200">
        <v>5769</v>
      </c>
      <c r="CW24" s="114">
        <v>9409</v>
      </c>
      <c r="CX24" s="201">
        <v>61499</v>
      </c>
      <c r="CY24" s="299">
        <f t="shared" si="42"/>
        <v>61.313635880539906</v>
      </c>
      <c r="CZ24" s="300">
        <f t="shared" si="43"/>
        <v>9.3806403356152135</v>
      </c>
      <c r="DA24" s="202">
        <v>10700.86</v>
      </c>
      <c r="DB24" s="200">
        <v>5544</v>
      </c>
      <c r="DC24" s="114">
        <v>10413</v>
      </c>
      <c r="DD24" s="201">
        <v>72390</v>
      </c>
      <c r="DE24" s="299">
        <f t="shared" si="44"/>
        <v>53.241140881590319</v>
      </c>
      <c r="DF24" s="300">
        <f t="shared" si="45"/>
        <v>7.6585163696643184</v>
      </c>
      <c r="DG24" s="202">
        <v>10425.83</v>
      </c>
      <c r="DH24" s="200">
        <v>5679</v>
      </c>
      <c r="DI24" s="114">
        <v>9511</v>
      </c>
      <c r="DJ24" s="201">
        <v>60408</v>
      </c>
      <c r="DK24" s="299">
        <f t="shared" si="46"/>
        <v>59.709809694038483</v>
      </c>
      <c r="DL24" s="300">
        <f t="shared" si="47"/>
        <v>9.4010727056019068</v>
      </c>
      <c r="DM24" s="202">
        <v>10560.53</v>
      </c>
      <c r="DN24" s="200">
        <v>5266</v>
      </c>
      <c r="DO24" s="114">
        <v>9015</v>
      </c>
      <c r="DP24" s="201">
        <v>61817</v>
      </c>
      <c r="DQ24" s="303">
        <f t="shared" si="0"/>
        <v>58.413754853022738</v>
      </c>
      <c r="DR24" s="300">
        <f t="shared" si="1"/>
        <v>8.5186922691169098</v>
      </c>
      <c r="DS24" s="202">
        <v>9024.6</v>
      </c>
      <c r="DT24" s="200">
        <v>5768</v>
      </c>
      <c r="DU24" s="114">
        <v>10785</v>
      </c>
      <c r="DV24" s="201">
        <v>81368</v>
      </c>
      <c r="DW24" s="303">
        <f t="shared" si="2"/>
        <v>53.481687528975428</v>
      </c>
      <c r="DX24" s="300">
        <f t="shared" si="3"/>
        <v>7.0887818306951136</v>
      </c>
      <c r="DY24" s="202">
        <v>10184.629999999999</v>
      </c>
      <c r="DZ24" s="200">
        <v>5750</v>
      </c>
      <c r="EA24" s="114">
        <v>7854</v>
      </c>
      <c r="EB24" s="201">
        <v>54763</v>
      </c>
      <c r="EC24" s="303">
        <f t="shared" si="4"/>
        <v>73.21110262286733</v>
      </c>
      <c r="ED24" s="300">
        <f t="shared" si="5"/>
        <v>10.499790004199916</v>
      </c>
      <c r="EE24" s="202">
        <v>10414.26</v>
      </c>
    </row>
    <row r="25" spans="1:135" ht="11.4" x14ac:dyDescent="0.2">
      <c r="A25" s="405"/>
      <c r="C25" s="116" t="s">
        <v>94</v>
      </c>
      <c r="D25" s="115">
        <f t="shared" si="6"/>
        <v>82492</v>
      </c>
      <c r="E25" s="115">
        <f t="shared" si="7"/>
        <v>98409</v>
      </c>
      <c r="F25" s="115">
        <f t="shared" si="8"/>
        <v>629983</v>
      </c>
      <c r="G25" s="297">
        <f t="shared" si="9"/>
        <v>83.825666351654831</v>
      </c>
      <c r="H25" s="298">
        <f t="shared" si="10"/>
        <v>13.094321592804887</v>
      </c>
      <c r="I25" s="205">
        <f t="shared" si="11"/>
        <v>169271.01</v>
      </c>
      <c r="J25" s="203">
        <v>3630</v>
      </c>
      <c r="K25" s="115">
        <v>840</v>
      </c>
      <c r="L25" s="204">
        <v>8714</v>
      </c>
      <c r="M25" s="297">
        <f t="shared" si="12"/>
        <v>432.14285714285711</v>
      </c>
      <c r="N25" s="298">
        <f t="shared" si="13"/>
        <v>41.657103511590542</v>
      </c>
      <c r="O25" s="205">
        <v>8886.61</v>
      </c>
      <c r="P25" s="203">
        <v>4038</v>
      </c>
      <c r="Q25" s="115">
        <v>277</v>
      </c>
      <c r="R25" s="204">
        <v>1306</v>
      </c>
      <c r="S25" s="297">
        <f t="shared" si="14"/>
        <v>1457.7617328519855</v>
      </c>
      <c r="T25" s="298">
        <f t="shared" si="15"/>
        <v>309.18836140888209</v>
      </c>
      <c r="U25" s="205">
        <v>9897.16</v>
      </c>
      <c r="V25" s="203">
        <v>4617</v>
      </c>
      <c r="W25" s="115">
        <v>1399</v>
      </c>
      <c r="X25" s="204">
        <v>2398</v>
      </c>
      <c r="Y25" s="297">
        <f t="shared" si="16"/>
        <v>330.02144388849177</v>
      </c>
      <c r="Z25" s="298">
        <f t="shared" si="17"/>
        <v>192.53544620517098</v>
      </c>
      <c r="AA25" s="205">
        <v>11017.58</v>
      </c>
      <c r="AB25" s="203">
        <v>4806</v>
      </c>
      <c r="AC25" s="115">
        <v>5670</v>
      </c>
      <c r="AD25" s="204">
        <v>8940</v>
      </c>
      <c r="AE25" s="297">
        <f t="shared" si="18"/>
        <v>84.761904761904759</v>
      </c>
      <c r="AF25" s="298">
        <f t="shared" si="19"/>
        <v>53.758389261744966</v>
      </c>
      <c r="AG25" s="205">
        <v>10713.18</v>
      </c>
      <c r="AH25" s="203">
        <v>3968</v>
      </c>
      <c r="AI25" s="115">
        <v>7005</v>
      </c>
      <c r="AJ25" s="204">
        <v>15599</v>
      </c>
      <c r="AK25" s="297">
        <f t="shared" si="20"/>
        <v>56.6452533904354</v>
      </c>
      <c r="AL25" s="298">
        <f t="shared" si="21"/>
        <v>25.437528046669662</v>
      </c>
      <c r="AM25" s="205">
        <v>8281.25</v>
      </c>
      <c r="AN25" s="203">
        <v>4230</v>
      </c>
      <c r="AO25" s="115">
        <v>7072</v>
      </c>
      <c r="AP25" s="204">
        <v>19086</v>
      </c>
      <c r="AQ25" s="297">
        <f t="shared" si="22"/>
        <v>59.813348416289593</v>
      </c>
      <c r="AR25" s="298">
        <f t="shared" si="23"/>
        <v>22.162841873624647</v>
      </c>
      <c r="AS25" s="205">
        <v>8856.73</v>
      </c>
      <c r="AT25" s="203">
        <v>4494</v>
      </c>
      <c r="AU25" s="115">
        <v>6983</v>
      </c>
      <c r="AV25" s="204">
        <v>21446</v>
      </c>
      <c r="AW25" s="297">
        <f t="shared" si="24"/>
        <v>64.356293856508657</v>
      </c>
      <c r="AX25" s="298">
        <f t="shared" si="25"/>
        <v>20.95495663526998</v>
      </c>
      <c r="AY25" s="205">
        <v>9935.69</v>
      </c>
      <c r="AZ25" s="203">
        <v>4164</v>
      </c>
      <c r="BA25" s="115">
        <v>7968</v>
      </c>
      <c r="BB25" s="204">
        <v>27094</v>
      </c>
      <c r="BC25" s="297">
        <f t="shared" si="26"/>
        <v>52.25903614457831</v>
      </c>
      <c r="BD25" s="298">
        <f t="shared" si="27"/>
        <v>15.368716320956668</v>
      </c>
      <c r="BE25" s="205">
        <v>8378.32</v>
      </c>
      <c r="BF25" s="203">
        <v>4424</v>
      </c>
      <c r="BG25" s="115">
        <v>4486</v>
      </c>
      <c r="BH25" s="204">
        <v>18081</v>
      </c>
      <c r="BI25" s="297">
        <f t="shared" si="28"/>
        <v>98.617922425323229</v>
      </c>
      <c r="BJ25" s="298">
        <f t="shared" si="29"/>
        <v>24.467673248161052</v>
      </c>
      <c r="BK25" s="205">
        <v>9148.44</v>
      </c>
      <c r="BL25" s="203">
        <v>3788</v>
      </c>
      <c r="BM25" s="115">
        <v>6285</v>
      </c>
      <c r="BN25" s="204">
        <v>29842</v>
      </c>
      <c r="BO25" s="297">
        <f t="shared" si="30"/>
        <v>60.270485282418448</v>
      </c>
      <c r="BP25" s="298">
        <f t="shared" si="31"/>
        <v>12.69351920112593</v>
      </c>
      <c r="BQ25" s="205">
        <v>7840.06</v>
      </c>
      <c r="BR25" s="203">
        <v>3596</v>
      </c>
      <c r="BS25" s="115">
        <v>4364</v>
      </c>
      <c r="BT25" s="204">
        <v>39256</v>
      </c>
      <c r="BU25" s="297">
        <f t="shared" si="32"/>
        <v>82.401466544454621</v>
      </c>
      <c r="BV25" s="298">
        <f t="shared" si="33"/>
        <v>9.1603831261463231</v>
      </c>
      <c r="BW25" s="205">
        <v>7139.01</v>
      </c>
      <c r="BX25" s="203">
        <v>4404</v>
      </c>
      <c r="BY25" s="115">
        <v>4936</v>
      </c>
      <c r="BZ25" s="204">
        <v>44182</v>
      </c>
      <c r="CA25" s="297">
        <f t="shared" si="34"/>
        <v>89.222042139384115</v>
      </c>
      <c r="CB25" s="298">
        <f t="shared" si="35"/>
        <v>9.9678602145670183</v>
      </c>
      <c r="CC25" s="205">
        <v>8874.92</v>
      </c>
      <c r="CD25" s="203">
        <v>3650</v>
      </c>
      <c r="CE25" s="115">
        <v>4179</v>
      </c>
      <c r="CF25" s="204">
        <v>38980</v>
      </c>
      <c r="CG25" s="297">
        <f t="shared" si="36"/>
        <v>87.341469251016989</v>
      </c>
      <c r="CH25" s="298">
        <f t="shared" si="37"/>
        <v>9.3637762955361712</v>
      </c>
      <c r="CI25" s="205">
        <v>7672.91</v>
      </c>
      <c r="CJ25" s="203">
        <v>3712</v>
      </c>
      <c r="CK25" s="115">
        <v>4341</v>
      </c>
      <c r="CL25" s="204">
        <v>41729</v>
      </c>
      <c r="CM25" s="297">
        <f t="shared" si="38"/>
        <v>85.510251094217921</v>
      </c>
      <c r="CN25" s="298">
        <f t="shared" si="39"/>
        <v>8.8954923434541922</v>
      </c>
      <c r="CO25" s="205">
        <v>7739.61</v>
      </c>
      <c r="CP25" s="203">
        <v>3541</v>
      </c>
      <c r="CQ25" s="115">
        <v>4220</v>
      </c>
      <c r="CR25" s="204">
        <v>40839</v>
      </c>
      <c r="CS25" s="297">
        <f t="shared" si="40"/>
        <v>83.909952606635073</v>
      </c>
      <c r="CT25" s="298">
        <f t="shared" si="41"/>
        <v>8.6706334631112423</v>
      </c>
      <c r="CU25" s="205">
        <v>7365.73</v>
      </c>
      <c r="CV25" s="203">
        <v>3626</v>
      </c>
      <c r="CW25" s="115">
        <v>4648</v>
      </c>
      <c r="CX25" s="204">
        <v>41728</v>
      </c>
      <c r="CY25" s="297">
        <f t="shared" si="42"/>
        <v>78.01204819277109</v>
      </c>
      <c r="CZ25" s="298">
        <f t="shared" si="43"/>
        <v>8.6896088957055202</v>
      </c>
      <c r="DA25" s="205">
        <v>6225.05</v>
      </c>
      <c r="DB25" s="203">
        <v>3399</v>
      </c>
      <c r="DC25" s="115">
        <v>5428</v>
      </c>
      <c r="DD25" s="204">
        <v>47883</v>
      </c>
      <c r="DE25" s="297">
        <f t="shared" si="44"/>
        <v>62.619749447310248</v>
      </c>
      <c r="DF25" s="298">
        <f t="shared" si="45"/>
        <v>7.0985527222605089</v>
      </c>
      <c r="DG25" s="205">
        <v>5866.7</v>
      </c>
      <c r="DH25" s="203">
        <v>3528</v>
      </c>
      <c r="DI25" s="115">
        <v>4959</v>
      </c>
      <c r="DJ25" s="204">
        <v>45619</v>
      </c>
      <c r="DK25" s="297">
        <f t="shared" si="46"/>
        <v>71.14337568058076</v>
      </c>
      <c r="DL25" s="298">
        <f t="shared" si="47"/>
        <v>7.7336197636949517</v>
      </c>
      <c r="DM25" s="205">
        <v>6162.59</v>
      </c>
      <c r="DN25" s="203">
        <v>3446</v>
      </c>
      <c r="DO25" s="115">
        <v>4314</v>
      </c>
      <c r="DP25" s="204">
        <v>42814</v>
      </c>
      <c r="DQ25" s="304">
        <f t="shared" si="0"/>
        <v>79.879462216040793</v>
      </c>
      <c r="DR25" s="305">
        <f t="shared" si="1"/>
        <v>8.048769094221516</v>
      </c>
      <c r="DS25" s="205">
        <v>5700.17</v>
      </c>
      <c r="DT25" s="203">
        <v>3796</v>
      </c>
      <c r="DU25" s="115">
        <v>5178</v>
      </c>
      <c r="DV25" s="204">
        <v>55643</v>
      </c>
      <c r="DW25" s="304">
        <f t="shared" si="2"/>
        <v>73.310158362302047</v>
      </c>
      <c r="DX25" s="305">
        <f t="shared" si="3"/>
        <v>6.8220620742950597</v>
      </c>
      <c r="DY25" s="205">
        <v>7147.29</v>
      </c>
      <c r="DZ25" s="203">
        <v>3635</v>
      </c>
      <c r="EA25" s="115">
        <v>3857</v>
      </c>
      <c r="EB25" s="204">
        <v>38804</v>
      </c>
      <c r="EC25" s="304">
        <f t="shared" si="4"/>
        <v>94.24423126782473</v>
      </c>
      <c r="ED25" s="305">
        <f t="shared" si="5"/>
        <v>9.3675909700030928</v>
      </c>
      <c r="EE25" s="205">
        <v>6422.01</v>
      </c>
    </row>
    <row r="26" spans="1:135" ht="11.4" x14ac:dyDescent="0.2">
      <c r="A26" s="405"/>
      <c r="C26" s="117" t="s">
        <v>95</v>
      </c>
      <c r="D26" s="114">
        <f t="shared" si="6"/>
        <v>168312</v>
      </c>
      <c r="E26" s="114">
        <f t="shared" si="7"/>
        <v>164241</v>
      </c>
      <c r="F26" s="114">
        <f t="shared" si="8"/>
        <v>906375</v>
      </c>
      <c r="G26" s="299">
        <f t="shared" si="9"/>
        <v>102.47867463057337</v>
      </c>
      <c r="H26" s="300">
        <f t="shared" si="10"/>
        <v>18.56979726934216</v>
      </c>
      <c r="I26" s="202">
        <f t="shared" si="11"/>
        <v>371568.18999999994</v>
      </c>
      <c r="J26" s="200">
        <v>7191</v>
      </c>
      <c r="K26" s="114">
        <v>2781</v>
      </c>
      <c r="L26" s="201">
        <v>10665</v>
      </c>
      <c r="M26" s="299">
        <f t="shared" si="12"/>
        <v>258.57605177993526</v>
      </c>
      <c r="N26" s="300">
        <f t="shared" si="13"/>
        <v>67.426160337552744</v>
      </c>
      <c r="O26" s="202">
        <v>18458.46</v>
      </c>
      <c r="P26" s="200">
        <v>8275</v>
      </c>
      <c r="Q26" s="114">
        <v>984</v>
      </c>
      <c r="R26" s="201">
        <v>2845</v>
      </c>
      <c r="S26" s="299">
        <f t="shared" si="14"/>
        <v>840.95528455284557</v>
      </c>
      <c r="T26" s="300">
        <f t="shared" si="15"/>
        <v>290.86115992970127</v>
      </c>
      <c r="U26" s="202">
        <v>22427.86</v>
      </c>
      <c r="V26" s="200">
        <v>9543</v>
      </c>
      <c r="W26" s="114">
        <v>2673</v>
      </c>
      <c r="X26" s="201">
        <v>4475</v>
      </c>
      <c r="Y26" s="299">
        <f t="shared" si="16"/>
        <v>357.01459034792367</v>
      </c>
      <c r="Z26" s="300">
        <f t="shared" si="17"/>
        <v>213.2513966480447</v>
      </c>
      <c r="AA26" s="202">
        <v>24440.69</v>
      </c>
      <c r="AB26" s="200">
        <v>9501</v>
      </c>
      <c r="AC26" s="114">
        <v>8101</v>
      </c>
      <c r="AD26" s="201">
        <v>15411</v>
      </c>
      <c r="AE26" s="299">
        <f t="shared" si="18"/>
        <v>117.28181705962226</v>
      </c>
      <c r="AF26" s="300">
        <f t="shared" si="19"/>
        <v>61.650768931282855</v>
      </c>
      <c r="AG26" s="202">
        <v>23880.080000000002</v>
      </c>
      <c r="AH26" s="200">
        <v>7701</v>
      </c>
      <c r="AI26" s="114">
        <v>10587</v>
      </c>
      <c r="AJ26" s="201">
        <v>27858</v>
      </c>
      <c r="AK26" s="299">
        <f t="shared" si="20"/>
        <v>72.74015301785208</v>
      </c>
      <c r="AL26" s="300">
        <f t="shared" si="21"/>
        <v>27.6437648072367</v>
      </c>
      <c r="AM26" s="202">
        <v>17540.71</v>
      </c>
      <c r="AN26" s="200">
        <v>8649</v>
      </c>
      <c r="AO26" s="114">
        <v>9811</v>
      </c>
      <c r="AP26" s="201">
        <v>34792</v>
      </c>
      <c r="AQ26" s="299">
        <f t="shared" si="22"/>
        <v>88.156151258791155</v>
      </c>
      <c r="AR26" s="300">
        <f t="shared" si="23"/>
        <v>24.859163025982983</v>
      </c>
      <c r="AS26" s="202">
        <v>20270.009999999998</v>
      </c>
      <c r="AT26" s="200">
        <v>8815</v>
      </c>
      <c r="AU26" s="114">
        <v>9902</v>
      </c>
      <c r="AV26" s="201">
        <v>36162</v>
      </c>
      <c r="AW26" s="299">
        <f t="shared" si="24"/>
        <v>89.022419713189251</v>
      </c>
      <c r="AX26" s="300">
        <f t="shared" si="25"/>
        <v>24.37641723356009</v>
      </c>
      <c r="AY26" s="202">
        <v>20852.84</v>
      </c>
      <c r="AZ26" s="200">
        <v>8388</v>
      </c>
      <c r="BA26" s="114">
        <v>10731</v>
      </c>
      <c r="BB26" s="201">
        <v>43106</v>
      </c>
      <c r="BC26" s="299">
        <f t="shared" si="26"/>
        <v>78.166060944925917</v>
      </c>
      <c r="BD26" s="300">
        <f t="shared" si="27"/>
        <v>19.459008026724817</v>
      </c>
      <c r="BE26" s="202">
        <v>18818.32</v>
      </c>
      <c r="BF26" s="200">
        <v>8962</v>
      </c>
      <c r="BG26" s="114">
        <v>7100</v>
      </c>
      <c r="BH26" s="201">
        <v>25926</v>
      </c>
      <c r="BI26" s="299">
        <f t="shared" si="28"/>
        <v>126.22535211267605</v>
      </c>
      <c r="BJ26" s="300">
        <f t="shared" si="29"/>
        <v>34.56761552109851</v>
      </c>
      <c r="BK26" s="202">
        <v>20394.310000000001</v>
      </c>
      <c r="BL26" s="200">
        <v>7950</v>
      </c>
      <c r="BM26" s="114">
        <v>10585</v>
      </c>
      <c r="BN26" s="201">
        <v>41418</v>
      </c>
      <c r="BO26" s="299">
        <f t="shared" si="30"/>
        <v>75.106282475200757</v>
      </c>
      <c r="BP26" s="300">
        <f t="shared" si="31"/>
        <v>19.194553092858175</v>
      </c>
      <c r="BQ26" s="202">
        <v>17068.87</v>
      </c>
      <c r="BR26" s="200">
        <v>7320</v>
      </c>
      <c r="BS26" s="114">
        <v>8033</v>
      </c>
      <c r="BT26" s="201">
        <v>51374</v>
      </c>
      <c r="BU26" s="299">
        <f t="shared" si="32"/>
        <v>91.124113033735838</v>
      </c>
      <c r="BV26" s="300">
        <f t="shared" si="33"/>
        <v>14.248452524623351</v>
      </c>
      <c r="BW26" s="202">
        <v>16131.15</v>
      </c>
      <c r="BX26" s="200">
        <v>8573</v>
      </c>
      <c r="BY26" s="114">
        <v>8837</v>
      </c>
      <c r="BZ26" s="201">
        <v>60026</v>
      </c>
      <c r="CA26" s="299">
        <f t="shared" si="34"/>
        <v>97.012560823808982</v>
      </c>
      <c r="CB26" s="300">
        <f t="shared" si="35"/>
        <v>14.282144404091559</v>
      </c>
      <c r="CC26" s="202">
        <v>18726.38</v>
      </c>
      <c r="CD26" s="200">
        <v>7353</v>
      </c>
      <c r="CE26" s="114">
        <v>7389</v>
      </c>
      <c r="CF26" s="201">
        <v>53538</v>
      </c>
      <c r="CG26" s="299">
        <f t="shared" si="36"/>
        <v>99.512789281364192</v>
      </c>
      <c r="CH26" s="300">
        <f t="shared" si="37"/>
        <v>13.734170122156225</v>
      </c>
      <c r="CI26" s="202">
        <v>16516.55</v>
      </c>
      <c r="CJ26" s="200">
        <v>7449</v>
      </c>
      <c r="CK26" s="114">
        <v>8090</v>
      </c>
      <c r="CL26" s="201">
        <v>58058</v>
      </c>
      <c r="CM26" s="299">
        <f t="shared" si="38"/>
        <v>92.076637824474659</v>
      </c>
      <c r="CN26" s="300">
        <f t="shared" si="39"/>
        <v>12.830273175100762</v>
      </c>
      <c r="CO26" s="202">
        <v>16659.72</v>
      </c>
      <c r="CP26" s="200">
        <v>7407</v>
      </c>
      <c r="CQ26" s="114">
        <v>7662</v>
      </c>
      <c r="CR26" s="201">
        <v>58100</v>
      </c>
      <c r="CS26" s="299">
        <f t="shared" si="40"/>
        <v>96.671887235708695</v>
      </c>
      <c r="CT26" s="300">
        <f t="shared" si="41"/>
        <v>12.748709122203097</v>
      </c>
      <c r="CU26" s="202">
        <v>16573.580000000002</v>
      </c>
      <c r="CV26" s="200">
        <v>7584</v>
      </c>
      <c r="CW26" s="114">
        <v>8560</v>
      </c>
      <c r="CX26" s="201">
        <v>61276</v>
      </c>
      <c r="CY26" s="299">
        <f t="shared" si="42"/>
        <v>88.598130841121488</v>
      </c>
      <c r="CZ26" s="300">
        <f t="shared" si="43"/>
        <v>12.376786996540243</v>
      </c>
      <c r="DA26" s="202">
        <v>13804.71</v>
      </c>
      <c r="DB26" s="200">
        <v>7085</v>
      </c>
      <c r="DC26" s="114">
        <v>9259</v>
      </c>
      <c r="DD26" s="201">
        <v>71843</v>
      </c>
      <c r="DE26" s="299">
        <f t="shared" si="44"/>
        <v>76.520142563991783</v>
      </c>
      <c r="DF26" s="300">
        <f t="shared" si="45"/>
        <v>9.8617819411772896</v>
      </c>
      <c r="DG26" s="202">
        <v>13493.41</v>
      </c>
      <c r="DH26" s="200">
        <v>7383</v>
      </c>
      <c r="DI26" s="114">
        <v>8438</v>
      </c>
      <c r="DJ26" s="201">
        <v>62822</v>
      </c>
      <c r="DK26" s="299">
        <f t="shared" si="46"/>
        <v>87.497037212609612</v>
      </c>
      <c r="DL26" s="300">
        <f t="shared" si="47"/>
        <v>11.752252395657573</v>
      </c>
      <c r="DM26" s="202">
        <v>14487.67</v>
      </c>
      <c r="DN26" s="200">
        <v>7708</v>
      </c>
      <c r="DO26" s="114">
        <v>7319</v>
      </c>
      <c r="DP26" s="201">
        <v>54598</v>
      </c>
      <c r="DQ26" s="303">
        <f t="shared" si="0"/>
        <v>105.31493373411669</v>
      </c>
      <c r="DR26" s="300">
        <f t="shared" si="1"/>
        <v>14.117733250302209</v>
      </c>
      <c r="DS26" s="202">
        <v>13621.93</v>
      </c>
      <c r="DT26" s="200">
        <v>7735</v>
      </c>
      <c r="DU26" s="114">
        <v>9469</v>
      </c>
      <c r="DV26" s="201">
        <v>76201</v>
      </c>
      <c r="DW26" s="303">
        <f t="shared" si="2"/>
        <v>81.687612208258528</v>
      </c>
      <c r="DX26" s="300">
        <f t="shared" si="3"/>
        <v>10.15078542276348</v>
      </c>
      <c r="DY26" s="202">
        <v>13412.18</v>
      </c>
      <c r="DZ26" s="200">
        <v>7740</v>
      </c>
      <c r="EA26" s="114">
        <v>7930</v>
      </c>
      <c r="EB26" s="201">
        <v>55881</v>
      </c>
      <c r="EC26" s="303">
        <f t="shared" si="4"/>
        <v>97.604035308953343</v>
      </c>
      <c r="ED26" s="300">
        <f t="shared" si="5"/>
        <v>13.850861652440006</v>
      </c>
      <c r="EE26" s="202">
        <v>13988.76</v>
      </c>
    </row>
    <row r="27" spans="1:135" ht="11.4" x14ac:dyDescent="0.2">
      <c r="A27" s="405"/>
      <c r="C27" s="116" t="s">
        <v>96</v>
      </c>
      <c r="D27" s="115">
        <f t="shared" si="6"/>
        <v>110605</v>
      </c>
      <c r="E27" s="115">
        <f t="shared" si="7"/>
        <v>112912</v>
      </c>
      <c r="F27" s="115">
        <f t="shared" si="8"/>
        <v>639391</v>
      </c>
      <c r="G27" s="297">
        <f t="shared" si="9"/>
        <v>97.95681592744792</v>
      </c>
      <c r="H27" s="298">
        <f t="shared" si="10"/>
        <v>17.29849184614735</v>
      </c>
      <c r="I27" s="205">
        <f t="shared" si="11"/>
        <v>248078.69000000006</v>
      </c>
      <c r="J27" s="203">
        <v>4529</v>
      </c>
      <c r="K27" s="115">
        <v>936</v>
      </c>
      <c r="L27" s="204">
        <v>8489</v>
      </c>
      <c r="M27" s="297">
        <f t="shared" si="12"/>
        <v>483.86752136752136</v>
      </c>
      <c r="N27" s="298">
        <f t="shared" si="13"/>
        <v>53.351395924137123</v>
      </c>
      <c r="O27" s="205">
        <v>12622.03</v>
      </c>
      <c r="P27" s="203">
        <v>4987</v>
      </c>
      <c r="Q27" s="115">
        <v>130</v>
      </c>
      <c r="R27" s="204">
        <v>1725</v>
      </c>
      <c r="S27" s="297">
        <f t="shared" si="14"/>
        <v>3836.1538461538457</v>
      </c>
      <c r="T27" s="298">
        <f t="shared" si="15"/>
        <v>289.10144927536231</v>
      </c>
      <c r="U27" s="205">
        <v>13681.17</v>
      </c>
      <c r="V27" s="203">
        <v>6335</v>
      </c>
      <c r="W27" s="115">
        <v>1791</v>
      </c>
      <c r="X27" s="204">
        <v>3880</v>
      </c>
      <c r="Y27" s="297">
        <f t="shared" si="16"/>
        <v>353.71300949190396</v>
      </c>
      <c r="Z27" s="298">
        <f t="shared" si="17"/>
        <v>163.27319587628867</v>
      </c>
      <c r="AA27" s="205">
        <v>15900.53</v>
      </c>
      <c r="AB27" s="203">
        <v>5802</v>
      </c>
      <c r="AC27" s="115">
        <v>4971</v>
      </c>
      <c r="AD27" s="204">
        <v>8734</v>
      </c>
      <c r="AE27" s="297">
        <f t="shared" si="18"/>
        <v>116.71695835847918</v>
      </c>
      <c r="AF27" s="298">
        <f t="shared" si="19"/>
        <v>66.43004350812916</v>
      </c>
      <c r="AG27" s="205">
        <v>14657.77</v>
      </c>
      <c r="AH27" s="203">
        <v>5232</v>
      </c>
      <c r="AI27" s="115">
        <v>5593</v>
      </c>
      <c r="AJ27" s="204">
        <v>14742</v>
      </c>
      <c r="AK27" s="297">
        <f t="shared" si="20"/>
        <v>93.545503307706056</v>
      </c>
      <c r="AL27" s="298">
        <f t="shared" si="21"/>
        <v>35.490435490435488</v>
      </c>
      <c r="AM27" s="205">
        <v>12296.74</v>
      </c>
      <c r="AN27" s="203">
        <v>5897</v>
      </c>
      <c r="AO27" s="115">
        <v>7013</v>
      </c>
      <c r="AP27" s="204">
        <v>19581</v>
      </c>
      <c r="AQ27" s="297">
        <f t="shared" si="22"/>
        <v>84.0866961357479</v>
      </c>
      <c r="AR27" s="298">
        <f t="shared" si="23"/>
        <v>30.11592870639906</v>
      </c>
      <c r="AS27" s="205">
        <v>13496.12</v>
      </c>
      <c r="AT27" s="203">
        <v>6181</v>
      </c>
      <c r="AU27" s="115">
        <v>7029</v>
      </c>
      <c r="AV27" s="204">
        <v>18941</v>
      </c>
      <c r="AW27" s="297">
        <f t="shared" si="24"/>
        <v>87.935694977948501</v>
      </c>
      <c r="AX27" s="298">
        <f t="shared" si="25"/>
        <v>32.63291272900058</v>
      </c>
      <c r="AY27" s="205">
        <v>14652.36</v>
      </c>
      <c r="AZ27" s="203">
        <v>5933</v>
      </c>
      <c r="BA27" s="115">
        <v>8104</v>
      </c>
      <c r="BB27" s="204">
        <v>25279</v>
      </c>
      <c r="BC27" s="297">
        <f t="shared" si="26"/>
        <v>73.210760118460016</v>
      </c>
      <c r="BD27" s="298">
        <f t="shared" si="27"/>
        <v>23.470073974445192</v>
      </c>
      <c r="BE27" s="205">
        <v>13298.14</v>
      </c>
      <c r="BF27" s="203">
        <v>6070</v>
      </c>
      <c r="BG27" s="115">
        <v>5196</v>
      </c>
      <c r="BH27" s="204">
        <v>16426</v>
      </c>
      <c r="BI27" s="297">
        <f t="shared" si="28"/>
        <v>116.82063125481139</v>
      </c>
      <c r="BJ27" s="298">
        <f t="shared" si="29"/>
        <v>36.953610130281263</v>
      </c>
      <c r="BK27" s="205">
        <v>13724.81</v>
      </c>
      <c r="BL27" s="203">
        <v>5160</v>
      </c>
      <c r="BM27" s="115">
        <v>8357</v>
      </c>
      <c r="BN27" s="204">
        <v>32412</v>
      </c>
      <c r="BO27" s="297">
        <f t="shared" si="30"/>
        <v>61.744645207610382</v>
      </c>
      <c r="BP27" s="298">
        <f t="shared" si="31"/>
        <v>15.920029618659756</v>
      </c>
      <c r="BQ27" s="205">
        <v>11452.53</v>
      </c>
      <c r="BR27" s="203">
        <v>4756</v>
      </c>
      <c r="BS27" s="115">
        <v>5845</v>
      </c>
      <c r="BT27" s="204">
        <v>42749</v>
      </c>
      <c r="BU27" s="297">
        <f t="shared" si="32"/>
        <v>81.368691189050466</v>
      </c>
      <c r="BV27" s="298">
        <f t="shared" si="33"/>
        <v>11.12540644225596</v>
      </c>
      <c r="BW27" s="205">
        <v>10856.28</v>
      </c>
      <c r="BX27" s="203">
        <v>5598</v>
      </c>
      <c r="BY27" s="115">
        <v>5842</v>
      </c>
      <c r="BZ27" s="204">
        <v>42232</v>
      </c>
      <c r="CA27" s="297">
        <f t="shared" si="34"/>
        <v>95.823348168435459</v>
      </c>
      <c r="CB27" s="298">
        <f t="shared" si="35"/>
        <v>13.25535139230915</v>
      </c>
      <c r="CC27" s="205">
        <v>12666.97</v>
      </c>
      <c r="CD27" s="203">
        <v>5289</v>
      </c>
      <c r="CE27" s="115">
        <v>5452</v>
      </c>
      <c r="CF27" s="204">
        <v>39588</v>
      </c>
      <c r="CG27" s="297">
        <f t="shared" si="36"/>
        <v>97.010271460014678</v>
      </c>
      <c r="CH27" s="298">
        <f t="shared" si="37"/>
        <v>13.360109123976963</v>
      </c>
      <c r="CI27" s="205">
        <v>12585.89</v>
      </c>
      <c r="CJ27" s="203">
        <v>4888</v>
      </c>
      <c r="CK27" s="115">
        <v>5865</v>
      </c>
      <c r="CL27" s="204">
        <v>43154</v>
      </c>
      <c r="CM27" s="297">
        <f t="shared" si="38"/>
        <v>83.341858482523449</v>
      </c>
      <c r="CN27" s="298">
        <f t="shared" si="39"/>
        <v>11.32687584001483</v>
      </c>
      <c r="CO27" s="205">
        <v>10776.98</v>
      </c>
      <c r="CP27" s="203">
        <v>4798</v>
      </c>
      <c r="CQ27" s="115">
        <v>5473</v>
      </c>
      <c r="CR27" s="204">
        <v>43106</v>
      </c>
      <c r="CS27" s="297">
        <f t="shared" si="40"/>
        <v>87.666727571715697</v>
      </c>
      <c r="CT27" s="298">
        <f t="shared" si="41"/>
        <v>11.130701062497101</v>
      </c>
      <c r="CU27" s="205">
        <v>10925.59</v>
      </c>
      <c r="CV27" s="203">
        <v>4768</v>
      </c>
      <c r="CW27" s="115">
        <v>5768</v>
      </c>
      <c r="CX27" s="204">
        <v>42402</v>
      </c>
      <c r="CY27" s="297">
        <f t="shared" si="42"/>
        <v>82.662968099861303</v>
      </c>
      <c r="CZ27" s="298">
        <f t="shared" si="43"/>
        <v>11.24475260600915</v>
      </c>
      <c r="DA27" s="205">
        <v>9665.9500000000007</v>
      </c>
      <c r="DB27" s="203">
        <v>4637</v>
      </c>
      <c r="DC27" s="115">
        <v>6230</v>
      </c>
      <c r="DD27" s="204">
        <v>51633</v>
      </c>
      <c r="DE27" s="297">
        <f t="shared" si="44"/>
        <v>74.430176565008026</v>
      </c>
      <c r="DF27" s="298">
        <f t="shared" si="45"/>
        <v>8.9806906435806564</v>
      </c>
      <c r="DG27" s="205">
        <v>8736.98</v>
      </c>
      <c r="DH27" s="203">
        <v>5010</v>
      </c>
      <c r="DI27" s="115">
        <v>5649</v>
      </c>
      <c r="DJ27" s="204">
        <v>41904</v>
      </c>
      <c r="DK27" s="297">
        <f t="shared" si="46"/>
        <v>88.688263409453</v>
      </c>
      <c r="DL27" s="298">
        <f t="shared" si="47"/>
        <v>11.95589919816724</v>
      </c>
      <c r="DM27" s="205">
        <v>9573.41</v>
      </c>
      <c r="DN27" s="203">
        <v>4527</v>
      </c>
      <c r="DO27" s="115">
        <v>5701</v>
      </c>
      <c r="DP27" s="204">
        <v>44026</v>
      </c>
      <c r="DQ27" s="304">
        <f t="shared" si="0"/>
        <v>79.40712155762148</v>
      </c>
      <c r="DR27" s="305">
        <f t="shared" si="1"/>
        <v>10.282560305274156</v>
      </c>
      <c r="DS27" s="205">
        <v>8243.5300000000007</v>
      </c>
      <c r="DT27" s="203">
        <v>5039</v>
      </c>
      <c r="DU27" s="115">
        <v>6775</v>
      </c>
      <c r="DV27" s="204">
        <v>58288</v>
      </c>
      <c r="DW27" s="304">
        <f t="shared" si="2"/>
        <v>74.376383763837637</v>
      </c>
      <c r="DX27" s="305">
        <f t="shared" si="3"/>
        <v>8.6450041174855876</v>
      </c>
      <c r="DY27" s="205">
        <v>8999.42</v>
      </c>
      <c r="DZ27" s="203">
        <v>5169</v>
      </c>
      <c r="EA27" s="115">
        <v>5192</v>
      </c>
      <c r="EB27" s="204">
        <v>40100</v>
      </c>
      <c r="EC27" s="304">
        <f t="shared" si="4"/>
        <v>99.557010785824346</v>
      </c>
      <c r="ED27" s="305">
        <f t="shared" si="5"/>
        <v>12.890274314214464</v>
      </c>
      <c r="EE27" s="205">
        <v>9265.49</v>
      </c>
    </row>
    <row r="28" spans="1:135" ht="11.4" x14ac:dyDescent="0.2">
      <c r="A28" s="405"/>
      <c r="C28" s="117" t="s">
        <v>97</v>
      </c>
      <c r="D28" s="114">
        <f t="shared" si="6"/>
        <v>65912</v>
      </c>
      <c r="E28" s="114">
        <f t="shared" si="7"/>
        <v>72673</v>
      </c>
      <c r="F28" s="114">
        <f t="shared" si="8"/>
        <v>430777</v>
      </c>
      <c r="G28" s="299">
        <f t="shared" si="9"/>
        <v>90.69668239924043</v>
      </c>
      <c r="H28" s="300">
        <f t="shared" si="10"/>
        <v>15.300724040512842</v>
      </c>
      <c r="I28" s="202">
        <f t="shared" si="11"/>
        <v>142018.09</v>
      </c>
      <c r="J28" s="200">
        <v>3222</v>
      </c>
      <c r="K28" s="114">
        <v>714</v>
      </c>
      <c r="L28" s="201">
        <v>4720</v>
      </c>
      <c r="M28" s="299">
        <f t="shared" si="12"/>
        <v>451.26050420168065</v>
      </c>
      <c r="N28" s="300">
        <f t="shared" si="13"/>
        <v>68.262711864406782</v>
      </c>
      <c r="O28" s="202">
        <v>8638.56</v>
      </c>
      <c r="P28" s="200">
        <v>3798</v>
      </c>
      <c r="Q28" s="114">
        <v>370</v>
      </c>
      <c r="R28" s="201">
        <v>886</v>
      </c>
      <c r="S28" s="299">
        <f t="shared" si="14"/>
        <v>1026.4864864864865</v>
      </c>
      <c r="T28" s="300">
        <f t="shared" si="15"/>
        <v>428.66817155756206</v>
      </c>
      <c r="U28" s="202">
        <v>10059.98</v>
      </c>
      <c r="V28" s="200">
        <v>3902</v>
      </c>
      <c r="W28" s="114">
        <v>2108</v>
      </c>
      <c r="X28" s="201">
        <v>3700</v>
      </c>
      <c r="Y28" s="299">
        <f t="shared" si="16"/>
        <v>185.1043643263757</v>
      </c>
      <c r="Z28" s="300">
        <f t="shared" si="17"/>
        <v>105.45945945945947</v>
      </c>
      <c r="AA28" s="202">
        <v>10019.950000000001</v>
      </c>
      <c r="AB28" s="200">
        <v>3671</v>
      </c>
      <c r="AC28" s="114">
        <v>4116</v>
      </c>
      <c r="AD28" s="201">
        <v>8104</v>
      </c>
      <c r="AE28" s="299">
        <f t="shared" si="18"/>
        <v>89.18853255587949</v>
      </c>
      <c r="AF28" s="300">
        <f t="shared" si="19"/>
        <v>45.298617966436325</v>
      </c>
      <c r="AG28" s="202">
        <v>8738.7999999999993</v>
      </c>
      <c r="AH28" s="200">
        <v>3071</v>
      </c>
      <c r="AI28" s="114">
        <v>3868</v>
      </c>
      <c r="AJ28" s="201">
        <v>11627</v>
      </c>
      <c r="AK28" s="299">
        <f t="shared" si="20"/>
        <v>79.395036194415709</v>
      </c>
      <c r="AL28" s="300">
        <f t="shared" si="21"/>
        <v>26.412660187494623</v>
      </c>
      <c r="AM28" s="202">
        <v>6870.27</v>
      </c>
      <c r="AN28" s="200">
        <v>3433</v>
      </c>
      <c r="AO28" s="114">
        <v>4761</v>
      </c>
      <c r="AP28" s="201">
        <v>17174</v>
      </c>
      <c r="AQ28" s="299">
        <f t="shared" si="22"/>
        <v>72.106700273051885</v>
      </c>
      <c r="AR28" s="300">
        <f t="shared" si="23"/>
        <v>19.989519040409924</v>
      </c>
      <c r="AS28" s="202">
        <v>7696.22</v>
      </c>
      <c r="AT28" s="200">
        <v>3370</v>
      </c>
      <c r="AU28" s="114">
        <v>4743</v>
      </c>
      <c r="AV28" s="201">
        <v>16662</v>
      </c>
      <c r="AW28" s="299">
        <f t="shared" si="24"/>
        <v>71.052076744676356</v>
      </c>
      <c r="AX28" s="300">
        <f t="shared" si="25"/>
        <v>20.225663185691996</v>
      </c>
      <c r="AY28" s="202">
        <v>7635.07</v>
      </c>
      <c r="AZ28" s="200">
        <v>3131</v>
      </c>
      <c r="BA28" s="114">
        <v>5285</v>
      </c>
      <c r="BB28" s="201">
        <v>20346</v>
      </c>
      <c r="BC28" s="299">
        <f t="shared" si="26"/>
        <v>59.24314096499527</v>
      </c>
      <c r="BD28" s="300">
        <f t="shared" si="27"/>
        <v>15.388774206232183</v>
      </c>
      <c r="BE28" s="202">
        <v>6771.05</v>
      </c>
      <c r="BF28" s="200">
        <v>3502</v>
      </c>
      <c r="BG28" s="114">
        <v>3368</v>
      </c>
      <c r="BH28" s="201">
        <v>12732</v>
      </c>
      <c r="BI28" s="299">
        <f t="shared" si="28"/>
        <v>103.97862232779099</v>
      </c>
      <c r="BJ28" s="300">
        <f t="shared" si="29"/>
        <v>27.505497957901355</v>
      </c>
      <c r="BK28" s="202">
        <v>7347.99</v>
      </c>
      <c r="BL28" s="200">
        <v>3086</v>
      </c>
      <c r="BM28" s="114">
        <v>4341</v>
      </c>
      <c r="BN28" s="201">
        <v>20304</v>
      </c>
      <c r="BO28" s="299">
        <f t="shared" si="30"/>
        <v>71.089610688781391</v>
      </c>
      <c r="BP28" s="300">
        <f t="shared" si="31"/>
        <v>15.198975571315998</v>
      </c>
      <c r="BQ28" s="202">
        <v>6473.03</v>
      </c>
      <c r="BR28" s="200">
        <v>2872</v>
      </c>
      <c r="BS28" s="114">
        <v>3761</v>
      </c>
      <c r="BT28" s="201">
        <v>27279</v>
      </c>
      <c r="BU28" s="299">
        <f t="shared" si="32"/>
        <v>76.362669502791817</v>
      </c>
      <c r="BV28" s="300">
        <f t="shared" si="33"/>
        <v>10.528245170277502</v>
      </c>
      <c r="BW28" s="202">
        <v>6232.53</v>
      </c>
      <c r="BX28" s="200">
        <v>3158</v>
      </c>
      <c r="BY28" s="114">
        <v>3722</v>
      </c>
      <c r="BZ28" s="201">
        <v>28932</v>
      </c>
      <c r="CA28" s="299">
        <f t="shared" si="34"/>
        <v>84.846856528747978</v>
      </c>
      <c r="CB28" s="300">
        <f t="shared" si="35"/>
        <v>10.915249550670538</v>
      </c>
      <c r="CC28" s="202">
        <v>6999.61</v>
      </c>
      <c r="CD28" s="200">
        <v>2951</v>
      </c>
      <c r="CE28" s="114">
        <v>3513</v>
      </c>
      <c r="CF28" s="201">
        <v>26423</v>
      </c>
      <c r="CG28" s="299">
        <f t="shared" si="36"/>
        <v>84.002277255906634</v>
      </c>
      <c r="CH28" s="300">
        <f t="shared" si="37"/>
        <v>11.168300344396927</v>
      </c>
      <c r="CI28" s="202">
        <v>6426.47</v>
      </c>
      <c r="CJ28" s="200">
        <v>2905</v>
      </c>
      <c r="CK28" s="114">
        <v>3180</v>
      </c>
      <c r="CL28" s="201">
        <v>26279</v>
      </c>
      <c r="CM28" s="299">
        <f t="shared" si="38"/>
        <v>91.352201257861637</v>
      </c>
      <c r="CN28" s="300">
        <f t="shared" si="39"/>
        <v>11.054454126869363</v>
      </c>
      <c r="CO28" s="202">
        <v>6372.84</v>
      </c>
      <c r="CP28" s="200">
        <v>2965</v>
      </c>
      <c r="CQ28" s="114">
        <v>3550</v>
      </c>
      <c r="CR28" s="201">
        <v>27942</v>
      </c>
      <c r="CS28" s="299">
        <f t="shared" si="40"/>
        <v>83.521126760563376</v>
      </c>
      <c r="CT28" s="300">
        <f t="shared" si="41"/>
        <v>10.611266194259537</v>
      </c>
      <c r="CU28" s="202">
        <v>6302.64</v>
      </c>
      <c r="CV28" s="200">
        <v>2795</v>
      </c>
      <c r="CW28" s="114">
        <v>3552</v>
      </c>
      <c r="CX28" s="201">
        <v>27806</v>
      </c>
      <c r="CY28" s="299">
        <f t="shared" si="42"/>
        <v>78.688063063063069</v>
      </c>
      <c r="CZ28" s="300">
        <f t="shared" si="43"/>
        <v>10.051787384017837</v>
      </c>
      <c r="DA28" s="202">
        <v>5001.2299999999996</v>
      </c>
      <c r="DB28" s="200">
        <v>2764</v>
      </c>
      <c r="DC28" s="114">
        <v>4108</v>
      </c>
      <c r="DD28" s="201">
        <v>33190</v>
      </c>
      <c r="DE28" s="299">
        <f t="shared" si="44"/>
        <v>67.283349561830576</v>
      </c>
      <c r="DF28" s="300">
        <f t="shared" si="45"/>
        <v>8.3278095811991566</v>
      </c>
      <c r="DG28" s="202">
        <v>4902.68</v>
      </c>
      <c r="DH28" s="200">
        <v>3038</v>
      </c>
      <c r="DI28" s="114">
        <v>3682</v>
      </c>
      <c r="DJ28" s="201">
        <v>27889</v>
      </c>
      <c r="DK28" s="299">
        <f t="shared" si="46"/>
        <v>82.50950570342205</v>
      </c>
      <c r="DL28" s="300">
        <f t="shared" si="47"/>
        <v>10.893183692495249</v>
      </c>
      <c r="DM28" s="202">
        <v>5259.74</v>
      </c>
      <c r="DN28" s="200">
        <v>2816</v>
      </c>
      <c r="DO28" s="114">
        <v>3215</v>
      </c>
      <c r="DP28" s="201">
        <v>27751</v>
      </c>
      <c r="DQ28" s="303">
        <f t="shared" si="0"/>
        <v>87.58942457231727</v>
      </c>
      <c r="DR28" s="300">
        <f t="shared" si="1"/>
        <v>10.147382076321575</v>
      </c>
      <c r="DS28" s="202">
        <v>4774.46</v>
      </c>
      <c r="DT28" s="200">
        <v>2636</v>
      </c>
      <c r="DU28" s="114">
        <v>3695</v>
      </c>
      <c r="DV28" s="201">
        <v>34361</v>
      </c>
      <c r="DW28" s="303">
        <f t="shared" si="2"/>
        <v>71.339648173207038</v>
      </c>
      <c r="DX28" s="300">
        <f t="shared" si="3"/>
        <v>7.671488024213498</v>
      </c>
      <c r="DY28" s="202">
        <v>4516.67</v>
      </c>
      <c r="DZ28" s="200">
        <v>2826</v>
      </c>
      <c r="EA28" s="114">
        <v>3021</v>
      </c>
      <c r="EB28" s="201">
        <v>26670</v>
      </c>
      <c r="EC28" s="303">
        <f t="shared" si="4"/>
        <v>93.545183714001993</v>
      </c>
      <c r="ED28" s="300">
        <f t="shared" si="5"/>
        <v>10.596175478065243</v>
      </c>
      <c r="EE28" s="202">
        <v>4978.3</v>
      </c>
    </row>
    <row r="29" spans="1:135" ht="11.4" x14ac:dyDescent="0.2">
      <c r="A29" s="405"/>
      <c r="C29" s="116" t="s">
        <v>98</v>
      </c>
      <c r="D29" s="115">
        <f t="shared" si="6"/>
        <v>136064</v>
      </c>
      <c r="E29" s="115">
        <f t="shared" si="7"/>
        <v>136920</v>
      </c>
      <c r="F29" s="115">
        <f t="shared" si="8"/>
        <v>681717</v>
      </c>
      <c r="G29" s="297">
        <f t="shared" si="9"/>
        <v>99.37481741162722</v>
      </c>
      <c r="H29" s="298">
        <f t="shared" si="10"/>
        <v>19.959015251196611</v>
      </c>
      <c r="I29" s="205">
        <f t="shared" si="11"/>
        <v>332022.83999999997</v>
      </c>
      <c r="J29" s="203">
        <v>6337</v>
      </c>
      <c r="K29" s="115">
        <v>1390</v>
      </c>
      <c r="L29" s="204">
        <v>7999</v>
      </c>
      <c r="M29" s="297">
        <f t="shared" si="12"/>
        <v>455.89928057553959</v>
      </c>
      <c r="N29" s="298">
        <f t="shared" si="13"/>
        <v>79.222402800350039</v>
      </c>
      <c r="O29" s="205">
        <v>20672.91</v>
      </c>
      <c r="P29" s="203">
        <v>7551</v>
      </c>
      <c r="Q29" s="115">
        <v>838</v>
      </c>
      <c r="R29" s="204">
        <v>1423</v>
      </c>
      <c r="S29" s="297">
        <f t="shared" si="14"/>
        <v>901.07398568019084</v>
      </c>
      <c r="T29" s="298">
        <f t="shared" si="15"/>
        <v>530.63949402670414</v>
      </c>
      <c r="U29" s="205">
        <v>25123.99</v>
      </c>
      <c r="V29" s="203">
        <v>7954</v>
      </c>
      <c r="W29" s="115">
        <v>2562</v>
      </c>
      <c r="X29" s="204">
        <v>4542</v>
      </c>
      <c r="Y29" s="297">
        <f t="shared" si="16"/>
        <v>310.46057767369246</v>
      </c>
      <c r="Z29" s="298">
        <f t="shared" si="17"/>
        <v>175.12109202994276</v>
      </c>
      <c r="AA29" s="205">
        <v>23392.95</v>
      </c>
      <c r="AB29" s="203">
        <v>7200</v>
      </c>
      <c r="AC29" s="115">
        <v>6932</v>
      </c>
      <c r="AD29" s="204">
        <v>12956</v>
      </c>
      <c r="AE29" s="297">
        <f t="shared" si="18"/>
        <v>103.86612810155799</v>
      </c>
      <c r="AF29" s="298">
        <f t="shared" si="19"/>
        <v>55.572707625810438</v>
      </c>
      <c r="AG29" s="205">
        <v>20324.43</v>
      </c>
      <c r="AH29" s="203">
        <v>6468</v>
      </c>
      <c r="AI29" s="115">
        <v>8731</v>
      </c>
      <c r="AJ29" s="204">
        <v>20216</v>
      </c>
      <c r="AK29" s="297">
        <f t="shared" si="20"/>
        <v>74.080861298820295</v>
      </c>
      <c r="AL29" s="298">
        <f t="shared" si="21"/>
        <v>31.994459833795013</v>
      </c>
      <c r="AM29" s="205">
        <v>16476.84</v>
      </c>
      <c r="AN29" s="203">
        <v>7131</v>
      </c>
      <c r="AO29" s="115">
        <v>8743</v>
      </c>
      <c r="AP29" s="204">
        <v>26980</v>
      </c>
      <c r="AQ29" s="297">
        <f t="shared" si="22"/>
        <v>81.562392771359953</v>
      </c>
      <c r="AR29" s="298">
        <f t="shared" si="23"/>
        <v>26.430689399555224</v>
      </c>
      <c r="AS29" s="205">
        <v>17287.72</v>
      </c>
      <c r="AT29" s="203">
        <v>7227</v>
      </c>
      <c r="AU29" s="115">
        <v>9395</v>
      </c>
      <c r="AV29" s="204">
        <v>27968</v>
      </c>
      <c r="AW29" s="297">
        <f t="shared" si="24"/>
        <v>76.923895689196385</v>
      </c>
      <c r="AX29" s="298">
        <f t="shared" si="25"/>
        <v>25.840245995423338</v>
      </c>
      <c r="AY29" s="205">
        <v>18391.22</v>
      </c>
      <c r="AZ29" s="203">
        <v>6943</v>
      </c>
      <c r="BA29" s="115">
        <v>10130</v>
      </c>
      <c r="BB29" s="204">
        <v>35615</v>
      </c>
      <c r="BC29" s="297">
        <f t="shared" si="26"/>
        <v>68.538993089832175</v>
      </c>
      <c r="BD29" s="298">
        <f t="shared" si="27"/>
        <v>19.494594974027798</v>
      </c>
      <c r="BE29" s="205">
        <v>17193.52</v>
      </c>
      <c r="BF29" s="203">
        <v>7612</v>
      </c>
      <c r="BG29" s="115">
        <v>6592</v>
      </c>
      <c r="BH29" s="204">
        <v>20295</v>
      </c>
      <c r="BI29" s="297">
        <f t="shared" si="28"/>
        <v>115.47330097087378</v>
      </c>
      <c r="BJ29" s="298">
        <f t="shared" si="29"/>
        <v>37.506775067750674</v>
      </c>
      <c r="BK29" s="205">
        <v>19566.86</v>
      </c>
      <c r="BL29" s="203">
        <v>6435</v>
      </c>
      <c r="BM29" s="115">
        <v>8801</v>
      </c>
      <c r="BN29" s="204">
        <v>29744</v>
      </c>
      <c r="BO29" s="297">
        <f t="shared" si="30"/>
        <v>73.116691285081231</v>
      </c>
      <c r="BP29" s="298">
        <f t="shared" si="31"/>
        <v>21.634615384615387</v>
      </c>
      <c r="BQ29" s="205">
        <v>15990.46</v>
      </c>
      <c r="BR29" s="203">
        <v>5894</v>
      </c>
      <c r="BS29" s="115">
        <v>7045</v>
      </c>
      <c r="BT29" s="204">
        <v>38660</v>
      </c>
      <c r="BU29" s="297">
        <f t="shared" si="32"/>
        <v>83.662171753016324</v>
      </c>
      <c r="BV29" s="298">
        <f t="shared" si="33"/>
        <v>15.245732022762546</v>
      </c>
      <c r="BW29" s="205">
        <v>13817.18</v>
      </c>
      <c r="BX29" s="203">
        <v>6799</v>
      </c>
      <c r="BY29" s="115">
        <v>7440</v>
      </c>
      <c r="BZ29" s="204">
        <v>46417</v>
      </c>
      <c r="CA29" s="297">
        <f t="shared" si="34"/>
        <v>91.384408602150529</v>
      </c>
      <c r="CB29" s="298">
        <f t="shared" si="35"/>
        <v>14.647650645237736</v>
      </c>
      <c r="CC29" s="205">
        <v>15818.78</v>
      </c>
      <c r="CD29" s="203">
        <v>6094</v>
      </c>
      <c r="CE29" s="115">
        <v>6455</v>
      </c>
      <c r="CF29" s="204">
        <v>40592</v>
      </c>
      <c r="CG29" s="297">
        <f t="shared" si="36"/>
        <v>94.407436096049565</v>
      </c>
      <c r="CH29" s="298">
        <f t="shared" si="37"/>
        <v>15.012810405991328</v>
      </c>
      <c r="CI29" s="205">
        <v>14033.22</v>
      </c>
      <c r="CJ29" s="203">
        <v>5948</v>
      </c>
      <c r="CK29" s="115">
        <v>6449</v>
      </c>
      <c r="CL29" s="204">
        <v>43824</v>
      </c>
      <c r="CM29" s="297">
        <f t="shared" si="38"/>
        <v>92.231353698247787</v>
      </c>
      <c r="CN29" s="298">
        <f t="shared" si="39"/>
        <v>13.572471705001826</v>
      </c>
      <c r="CO29" s="205">
        <v>14426.17</v>
      </c>
      <c r="CP29" s="203">
        <v>5860</v>
      </c>
      <c r="CQ29" s="115">
        <v>6167</v>
      </c>
      <c r="CR29" s="204">
        <v>44562</v>
      </c>
      <c r="CS29" s="297">
        <f t="shared" si="40"/>
        <v>95.021890708610343</v>
      </c>
      <c r="CT29" s="298">
        <f t="shared" si="41"/>
        <v>13.150217674251605</v>
      </c>
      <c r="CU29" s="205">
        <v>13995.98</v>
      </c>
      <c r="CV29" s="203">
        <v>5803</v>
      </c>
      <c r="CW29" s="115">
        <v>6380</v>
      </c>
      <c r="CX29" s="204">
        <v>42604</v>
      </c>
      <c r="CY29" s="297">
        <f t="shared" si="42"/>
        <v>90.956112852664575</v>
      </c>
      <c r="CZ29" s="298">
        <f t="shared" si="43"/>
        <v>13.620786780583982</v>
      </c>
      <c r="DA29" s="205">
        <v>11633.82</v>
      </c>
      <c r="DB29" s="203">
        <v>5566</v>
      </c>
      <c r="DC29" s="115">
        <v>7304</v>
      </c>
      <c r="DD29" s="204">
        <v>50661</v>
      </c>
      <c r="DE29" s="297">
        <f t="shared" si="44"/>
        <v>76.204819277108442</v>
      </c>
      <c r="DF29" s="298">
        <f t="shared" si="45"/>
        <v>10.986755097609601</v>
      </c>
      <c r="DG29" s="205">
        <v>10516.12</v>
      </c>
      <c r="DH29" s="203">
        <v>5686</v>
      </c>
      <c r="DI29" s="115">
        <v>6675</v>
      </c>
      <c r="DJ29" s="204">
        <v>45653</v>
      </c>
      <c r="DK29" s="297">
        <f t="shared" si="46"/>
        <v>85.18352059925094</v>
      </c>
      <c r="DL29" s="298">
        <f t="shared" si="47"/>
        <v>12.454822246073642</v>
      </c>
      <c r="DM29" s="205">
        <v>10759.04</v>
      </c>
      <c r="DN29" s="203">
        <v>5693</v>
      </c>
      <c r="DO29" s="115">
        <v>6037</v>
      </c>
      <c r="DP29" s="204">
        <v>44529</v>
      </c>
      <c r="DQ29" s="304">
        <f t="shared" si="0"/>
        <v>94.301805532549281</v>
      </c>
      <c r="DR29" s="305">
        <f t="shared" si="1"/>
        <v>12.784926676997014</v>
      </c>
      <c r="DS29" s="205">
        <v>10495.23</v>
      </c>
      <c r="DT29" s="203">
        <v>5688</v>
      </c>
      <c r="DU29" s="115">
        <v>7055</v>
      </c>
      <c r="DV29" s="204">
        <v>56403</v>
      </c>
      <c r="DW29" s="304">
        <f t="shared" si="2"/>
        <v>80.623671155209081</v>
      </c>
      <c r="DX29" s="305">
        <f t="shared" si="3"/>
        <v>10.084569969682464</v>
      </c>
      <c r="DY29" s="205">
        <v>10777.45</v>
      </c>
      <c r="DZ29" s="203">
        <v>6175</v>
      </c>
      <c r="EA29" s="115">
        <v>5799</v>
      </c>
      <c r="EB29" s="204">
        <v>40074</v>
      </c>
      <c r="EC29" s="304">
        <f t="shared" si="4"/>
        <v>106.48387653043628</v>
      </c>
      <c r="ED29" s="305">
        <f t="shared" si="5"/>
        <v>15.408993362279782</v>
      </c>
      <c r="EE29" s="205">
        <v>11328.95</v>
      </c>
    </row>
    <row r="30" spans="1:135" ht="11.4" x14ac:dyDescent="0.2">
      <c r="A30" s="405"/>
      <c r="C30" s="117" t="s">
        <v>99</v>
      </c>
      <c r="D30" s="114">
        <f t="shared" si="6"/>
        <v>114410</v>
      </c>
      <c r="E30" s="114">
        <f t="shared" si="7"/>
        <v>119893</v>
      </c>
      <c r="F30" s="114">
        <f t="shared" si="8"/>
        <v>526890</v>
      </c>
      <c r="G30" s="299">
        <f t="shared" si="9"/>
        <v>95.426755523675283</v>
      </c>
      <c r="H30" s="300">
        <f t="shared" si="10"/>
        <v>21.714209797111351</v>
      </c>
      <c r="I30" s="202">
        <f t="shared" si="11"/>
        <v>282823.30999999994</v>
      </c>
      <c r="J30" s="200">
        <v>6380</v>
      </c>
      <c r="K30" s="114">
        <v>1128</v>
      </c>
      <c r="L30" s="201">
        <v>6626</v>
      </c>
      <c r="M30" s="299">
        <f t="shared" si="12"/>
        <v>565.60283687943263</v>
      </c>
      <c r="N30" s="300">
        <f t="shared" ref="N30" si="48">(J30/L30)*100</f>
        <v>96.287352852399636</v>
      </c>
      <c r="O30" s="202">
        <v>21737.279999999999</v>
      </c>
      <c r="P30" s="200">
        <v>7172</v>
      </c>
      <c r="Q30" s="114">
        <v>321</v>
      </c>
      <c r="R30" s="201">
        <v>3559</v>
      </c>
      <c r="S30" s="299">
        <f t="shared" si="14"/>
        <v>2234.2679127725855</v>
      </c>
      <c r="T30" s="300">
        <f t="shared" ref="T30" si="49">(P30/R30)*100</f>
        <v>201.51728013486934</v>
      </c>
      <c r="U30" s="202">
        <v>26104.07</v>
      </c>
      <c r="V30" s="200">
        <v>6959</v>
      </c>
      <c r="W30" s="114">
        <v>1900</v>
      </c>
      <c r="X30" s="201">
        <v>3425</v>
      </c>
      <c r="Y30" s="299">
        <f t="shared" si="16"/>
        <v>366.26315789473682</v>
      </c>
      <c r="Z30" s="300">
        <f t="shared" ref="Z30" si="50">(V30/X30)*100</f>
        <v>203.18248175182481</v>
      </c>
      <c r="AA30" s="202">
        <v>21938.560000000001</v>
      </c>
      <c r="AB30" s="200">
        <v>6345</v>
      </c>
      <c r="AC30" s="114">
        <v>5913</v>
      </c>
      <c r="AD30" s="201">
        <v>9794</v>
      </c>
      <c r="AE30" s="299">
        <f t="shared" si="18"/>
        <v>107.30593607305936</v>
      </c>
      <c r="AF30" s="300">
        <f t="shared" ref="AF30" si="51">(AB30/AD30)*100</f>
        <v>64.78456197672044</v>
      </c>
      <c r="AG30" s="202">
        <v>18072.36</v>
      </c>
      <c r="AH30" s="200">
        <v>5497</v>
      </c>
      <c r="AI30" s="114">
        <v>7327</v>
      </c>
      <c r="AJ30" s="201">
        <v>15008</v>
      </c>
      <c r="AK30" s="299">
        <f t="shared" si="20"/>
        <v>75.023884263682277</v>
      </c>
      <c r="AL30" s="300">
        <f t="shared" ref="AL30" si="52">(AH30/AJ30)*100</f>
        <v>36.627132196162052</v>
      </c>
      <c r="AM30" s="202">
        <v>14054.65</v>
      </c>
      <c r="AN30" s="200">
        <v>5721</v>
      </c>
      <c r="AO30" s="114">
        <v>8274</v>
      </c>
      <c r="AP30" s="201">
        <v>17379</v>
      </c>
      <c r="AQ30" s="299">
        <f t="shared" si="22"/>
        <v>69.144307469180561</v>
      </c>
      <c r="AR30" s="300">
        <f t="shared" ref="AR30" si="53">(AN30/AP30)*100</f>
        <v>32.919040220956326</v>
      </c>
      <c r="AS30" s="202">
        <v>14310.22</v>
      </c>
      <c r="AT30" s="200">
        <v>6769</v>
      </c>
      <c r="AU30" s="114">
        <v>8470</v>
      </c>
      <c r="AV30" s="201">
        <v>18593</v>
      </c>
      <c r="AW30" s="299">
        <f t="shared" si="24"/>
        <v>79.917355371900825</v>
      </c>
      <c r="AX30" s="300">
        <f t="shared" ref="AX30" si="54">(AT30/AV30)*100</f>
        <v>36.406174366697144</v>
      </c>
      <c r="AY30" s="202">
        <v>16844.939999999999</v>
      </c>
      <c r="AZ30" s="200">
        <v>5939</v>
      </c>
      <c r="BA30" s="114">
        <v>9547</v>
      </c>
      <c r="BB30" s="201">
        <v>23367</v>
      </c>
      <c r="BC30" s="299">
        <f t="shared" si="26"/>
        <v>62.208023462867914</v>
      </c>
      <c r="BD30" s="300">
        <f t="shared" ref="BD30" si="55">(AZ30/BB30)*100</f>
        <v>25.416185218470495</v>
      </c>
      <c r="BE30" s="202">
        <v>14383.43</v>
      </c>
      <c r="BF30" s="200">
        <v>6401</v>
      </c>
      <c r="BG30" s="114">
        <v>6204</v>
      </c>
      <c r="BH30" s="201">
        <v>14017</v>
      </c>
      <c r="BI30" s="299">
        <f t="shared" si="28"/>
        <v>103.17537072856223</v>
      </c>
      <c r="BJ30" s="300">
        <f t="shared" ref="BJ30" si="56">(BF30/BH30)*100</f>
        <v>45.665977027894698</v>
      </c>
      <c r="BK30" s="202">
        <v>15145.93</v>
      </c>
      <c r="BL30" s="200">
        <v>5318</v>
      </c>
      <c r="BM30" s="114">
        <v>8290</v>
      </c>
      <c r="BN30" s="201">
        <v>23851</v>
      </c>
      <c r="BO30" s="299">
        <f t="shared" si="30"/>
        <v>64.149577804583828</v>
      </c>
      <c r="BP30" s="300">
        <f t="shared" ref="BP30" si="57">(BL30/BN30)*100</f>
        <v>22.296759045742316</v>
      </c>
      <c r="BQ30" s="202">
        <v>12386.47</v>
      </c>
      <c r="BR30" s="200">
        <v>4810</v>
      </c>
      <c r="BS30" s="114">
        <v>6213</v>
      </c>
      <c r="BT30" s="201">
        <v>30567</v>
      </c>
      <c r="BU30" s="299">
        <f t="shared" si="32"/>
        <v>77.418316433285057</v>
      </c>
      <c r="BV30" s="300">
        <f t="shared" ref="BV30" si="58">(BR30/BT30)*100</f>
        <v>15.735924362874995</v>
      </c>
      <c r="BW30" s="202">
        <v>11120.04</v>
      </c>
      <c r="BX30" s="200">
        <v>5486</v>
      </c>
      <c r="BY30" s="114">
        <v>6166</v>
      </c>
      <c r="BZ30" s="201">
        <v>35696</v>
      </c>
      <c r="CA30" s="299">
        <f t="shared" si="34"/>
        <v>88.971780733052213</v>
      </c>
      <c r="CB30" s="300">
        <f t="shared" ref="CB30" si="59">(BX30/BZ30)*100</f>
        <v>15.368668758404302</v>
      </c>
      <c r="CC30" s="202">
        <v>12652.21</v>
      </c>
      <c r="CD30" s="200">
        <v>4874</v>
      </c>
      <c r="CE30" s="114">
        <v>5538</v>
      </c>
      <c r="CF30" s="201">
        <v>34154</v>
      </c>
      <c r="CG30" s="299">
        <f t="shared" si="36"/>
        <v>88.010111953773929</v>
      </c>
      <c r="CH30" s="300">
        <f t="shared" ref="CH30" si="60">(CD30/CF30)*100</f>
        <v>14.270656438484512</v>
      </c>
      <c r="CI30" s="202">
        <v>11151.43</v>
      </c>
      <c r="CJ30" s="200">
        <v>4676</v>
      </c>
      <c r="CK30" s="114">
        <v>5563</v>
      </c>
      <c r="CL30" s="201">
        <v>34053</v>
      </c>
      <c r="CM30" s="299">
        <f t="shared" si="38"/>
        <v>84.055365809814859</v>
      </c>
      <c r="CN30" s="300">
        <f t="shared" ref="CN30" si="61">(CJ30/CL30)*100</f>
        <v>13.731536134848618</v>
      </c>
      <c r="CO30" s="202">
        <v>10781.03</v>
      </c>
      <c r="CP30" s="200">
        <v>4782</v>
      </c>
      <c r="CQ30" s="114">
        <v>5313</v>
      </c>
      <c r="CR30" s="201">
        <v>34405</v>
      </c>
      <c r="CS30" s="299">
        <f t="shared" si="40"/>
        <v>90.005646527385665</v>
      </c>
      <c r="CT30" s="300">
        <f t="shared" ref="CT30" si="62">(CP30/CR30)*100</f>
        <v>13.899142566487429</v>
      </c>
      <c r="CU30" s="202">
        <v>10676.35</v>
      </c>
      <c r="CV30" s="200">
        <v>4455</v>
      </c>
      <c r="CW30" s="114">
        <v>5670</v>
      </c>
      <c r="CX30" s="201">
        <v>35949</v>
      </c>
      <c r="CY30" s="299">
        <f t="shared" si="42"/>
        <v>78.571428571428569</v>
      </c>
      <c r="CZ30" s="300">
        <f t="shared" ref="CZ30" si="63">(CV30/CX30)*100</f>
        <v>12.392556121171658</v>
      </c>
      <c r="DA30" s="202">
        <v>8600.6</v>
      </c>
      <c r="DB30" s="200">
        <v>4592</v>
      </c>
      <c r="DC30" s="114">
        <v>6202</v>
      </c>
      <c r="DD30" s="201">
        <v>40307</v>
      </c>
      <c r="DE30" s="299">
        <f t="shared" si="44"/>
        <v>74.040632054176072</v>
      </c>
      <c r="DF30" s="300">
        <f t="shared" ref="DF30" si="64">(DB30/DD30)*100</f>
        <v>11.392562085990027</v>
      </c>
      <c r="DG30" s="202">
        <v>8566.2900000000009</v>
      </c>
      <c r="DH30" s="200">
        <v>4536</v>
      </c>
      <c r="DI30" s="114">
        <v>5442</v>
      </c>
      <c r="DJ30" s="201">
        <v>33429</v>
      </c>
      <c r="DK30" s="299">
        <f t="shared" si="46"/>
        <v>83.351708930540241</v>
      </c>
      <c r="DL30" s="300">
        <f t="shared" ref="DL30" si="65">(DH30/DJ30)*100</f>
        <v>13.569056806964014</v>
      </c>
      <c r="DM30" s="202">
        <v>8429.99</v>
      </c>
      <c r="DN30" s="200">
        <v>4233</v>
      </c>
      <c r="DO30" s="114">
        <v>5562</v>
      </c>
      <c r="DP30" s="201">
        <v>37152</v>
      </c>
      <c r="DQ30" s="303">
        <f t="shared" si="0"/>
        <v>76.105717367853288</v>
      </c>
      <c r="DR30" s="300">
        <f t="shared" si="1"/>
        <v>11.3937338501292</v>
      </c>
      <c r="DS30" s="202">
        <v>7954.73</v>
      </c>
      <c r="DT30" s="200">
        <v>4643</v>
      </c>
      <c r="DU30" s="114">
        <v>5860</v>
      </c>
      <c r="DV30" s="201">
        <v>43696</v>
      </c>
      <c r="DW30" s="303">
        <f t="shared" si="2"/>
        <v>79.232081911262796</v>
      </c>
      <c r="DX30" s="300">
        <f t="shared" si="3"/>
        <v>10.625686561699013</v>
      </c>
      <c r="DY30" s="202">
        <v>9216.67</v>
      </c>
      <c r="DZ30" s="200">
        <v>4822</v>
      </c>
      <c r="EA30" s="114">
        <v>4990</v>
      </c>
      <c r="EB30" s="201">
        <v>31863</v>
      </c>
      <c r="EC30" s="303">
        <f t="shared" si="4"/>
        <v>96.633266533066134</v>
      </c>
      <c r="ED30" s="300">
        <f t="shared" si="5"/>
        <v>15.133540470137778</v>
      </c>
      <c r="EE30" s="202">
        <v>8696.06</v>
      </c>
    </row>
    <row r="31" spans="1:135" ht="11.4" x14ac:dyDescent="0.2">
      <c r="A31" s="405"/>
      <c r="C31" s="116" t="s">
        <v>100</v>
      </c>
      <c r="D31" s="115">
        <f t="shared" si="6"/>
        <v>148885</v>
      </c>
      <c r="E31" s="115">
        <f t="shared" si="7"/>
        <v>148075</v>
      </c>
      <c r="F31" s="115">
        <f t="shared" si="8"/>
        <v>689324</v>
      </c>
      <c r="G31" s="297">
        <f t="shared" si="9"/>
        <v>100.54702009117003</v>
      </c>
      <c r="H31" s="298">
        <f t="shared" si="10"/>
        <v>21.598696694152533</v>
      </c>
      <c r="I31" s="205">
        <f t="shared" si="11"/>
        <v>328744.70999999996</v>
      </c>
      <c r="J31" s="203">
        <v>4949</v>
      </c>
      <c r="K31" s="115">
        <v>1569</v>
      </c>
      <c r="L31" s="204">
        <v>11833</v>
      </c>
      <c r="M31" s="297">
        <f t="shared" si="12"/>
        <v>315.42383683875079</v>
      </c>
      <c r="N31" s="298">
        <f t="shared" ref="N31:N44" si="66">(J31/L31)*100</f>
        <v>41.823713344037863</v>
      </c>
      <c r="O31" s="205">
        <v>13456.19</v>
      </c>
      <c r="P31" s="203">
        <v>6059</v>
      </c>
      <c r="Q31" s="115">
        <v>564</v>
      </c>
      <c r="R31" s="204">
        <v>2442</v>
      </c>
      <c r="S31" s="297">
        <f t="shared" si="14"/>
        <v>1074.2907801418439</v>
      </c>
      <c r="T31" s="298">
        <f t="shared" ref="T31:T44" si="67">(P31/R31)*100</f>
        <v>248.11629811629808</v>
      </c>
      <c r="U31" s="205">
        <v>17428.78</v>
      </c>
      <c r="V31" s="203">
        <v>7553</v>
      </c>
      <c r="W31" s="115">
        <v>4086</v>
      </c>
      <c r="X31" s="204">
        <v>6025</v>
      </c>
      <c r="Y31" s="297">
        <f t="shared" si="16"/>
        <v>184.85070974057757</v>
      </c>
      <c r="Z31" s="298">
        <f t="shared" ref="Z31:Z44" si="68">(V31/X31)*100</f>
        <v>125.36099585062242</v>
      </c>
      <c r="AA31" s="205">
        <v>19841.080000000002</v>
      </c>
      <c r="AB31" s="203">
        <v>8193</v>
      </c>
      <c r="AC31" s="115">
        <v>7322</v>
      </c>
      <c r="AD31" s="204">
        <v>12919</v>
      </c>
      <c r="AE31" s="297">
        <f t="shared" si="18"/>
        <v>111.8956569243376</v>
      </c>
      <c r="AF31" s="298">
        <f t="shared" ref="AF31:AF44" si="69">(AB31/AD31)*100</f>
        <v>63.418221224552987</v>
      </c>
      <c r="AG31" s="205">
        <v>21228.99</v>
      </c>
      <c r="AH31" s="203">
        <v>6902</v>
      </c>
      <c r="AI31" s="115">
        <v>13927</v>
      </c>
      <c r="AJ31" s="204">
        <v>25984</v>
      </c>
      <c r="AK31" s="297">
        <f t="shared" si="20"/>
        <v>49.558411718245139</v>
      </c>
      <c r="AL31" s="298">
        <f t="shared" ref="AL31:AL44" si="70">(AH31/AJ31)*100</f>
        <v>26.5625</v>
      </c>
      <c r="AM31" s="205">
        <v>16048.26</v>
      </c>
      <c r="AN31" s="203">
        <v>7556</v>
      </c>
      <c r="AO31" s="115">
        <v>8872</v>
      </c>
      <c r="AP31" s="204">
        <v>29646</v>
      </c>
      <c r="AQ31" s="297">
        <f t="shared" si="22"/>
        <v>85.166816952209203</v>
      </c>
      <c r="AR31" s="298">
        <f t="shared" ref="AR31:AR44" si="71">(AN31/AP31)*100</f>
        <v>25.487418201443703</v>
      </c>
      <c r="AS31" s="205">
        <v>17444.62</v>
      </c>
      <c r="AT31" s="203">
        <v>7567</v>
      </c>
      <c r="AU31" s="115">
        <v>8656</v>
      </c>
      <c r="AV31" s="204">
        <v>27697</v>
      </c>
      <c r="AW31" s="297">
        <f t="shared" si="24"/>
        <v>87.419131238447321</v>
      </c>
      <c r="AX31" s="298">
        <f t="shared" ref="AX31:AX44" si="72">(AT31/AV31)*100</f>
        <v>27.320648445680039</v>
      </c>
      <c r="AY31" s="205">
        <v>17549.57</v>
      </c>
      <c r="AZ31" s="203">
        <v>7494</v>
      </c>
      <c r="BA31" s="115">
        <v>11002</v>
      </c>
      <c r="BB31" s="204">
        <v>38207</v>
      </c>
      <c r="BC31" s="297">
        <f t="shared" si="26"/>
        <v>68.114888202145067</v>
      </c>
      <c r="BD31" s="298">
        <f t="shared" ref="BD31:BD44" si="73">(AZ31/BB31)*100</f>
        <v>19.614206820739653</v>
      </c>
      <c r="BE31" s="205">
        <v>17406.37</v>
      </c>
      <c r="BF31" s="203">
        <v>7459</v>
      </c>
      <c r="BG31" s="115">
        <v>6303</v>
      </c>
      <c r="BH31" s="204">
        <v>21853</v>
      </c>
      <c r="BI31" s="297">
        <f t="shared" si="28"/>
        <v>118.34047279073457</v>
      </c>
      <c r="BJ31" s="298">
        <f t="shared" ref="BJ31:BJ44" si="74">(BF31/BH31)*100</f>
        <v>34.132613371161852</v>
      </c>
      <c r="BK31" s="205">
        <v>16812.080000000002</v>
      </c>
      <c r="BL31" s="203">
        <v>7577</v>
      </c>
      <c r="BM31" s="115">
        <v>9219</v>
      </c>
      <c r="BN31" s="204">
        <v>32603</v>
      </c>
      <c r="BO31" s="297">
        <f t="shared" si="30"/>
        <v>82.188957587590849</v>
      </c>
      <c r="BP31" s="298">
        <f t="shared" ref="BP31:BP44" si="75">(BL31/BN31)*100</f>
        <v>23.240192620311014</v>
      </c>
      <c r="BQ31" s="205">
        <v>16062.84</v>
      </c>
      <c r="BR31" s="203">
        <v>6977</v>
      </c>
      <c r="BS31" s="115">
        <v>7964</v>
      </c>
      <c r="BT31" s="204">
        <v>42159</v>
      </c>
      <c r="BU31" s="297">
        <f t="shared" si="32"/>
        <v>87.606730286288297</v>
      </c>
      <c r="BV31" s="298">
        <f t="shared" ref="BV31:BV44" si="76">(BR31/BT31)*100</f>
        <v>16.549254014563914</v>
      </c>
      <c r="BW31" s="205">
        <v>15237.81</v>
      </c>
      <c r="BX31" s="203">
        <v>7789</v>
      </c>
      <c r="BY31" s="115">
        <v>7540</v>
      </c>
      <c r="BZ31" s="204">
        <v>42614</v>
      </c>
      <c r="CA31" s="297">
        <f t="shared" si="34"/>
        <v>103.30238726790451</v>
      </c>
      <c r="CB31" s="298">
        <f t="shared" ref="CB31:CB44" si="77">(BX31/BZ31)*100</f>
        <v>18.278030694138074</v>
      </c>
      <c r="CC31" s="205">
        <v>17204.09</v>
      </c>
      <c r="CD31" s="203">
        <v>7280</v>
      </c>
      <c r="CE31" s="115">
        <v>6696</v>
      </c>
      <c r="CF31" s="204">
        <v>39169</v>
      </c>
      <c r="CG31" s="297">
        <f t="shared" si="36"/>
        <v>108.72162485065711</v>
      </c>
      <c r="CH31" s="298">
        <f t="shared" ref="CH31:CH44" si="78">(CD31/CF31)*100</f>
        <v>18.586126783936276</v>
      </c>
      <c r="CI31" s="205">
        <v>16353.74</v>
      </c>
      <c r="CJ31" s="203">
        <v>6982</v>
      </c>
      <c r="CK31" s="115">
        <v>7088</v>
      </c>
      <c r="CL31" s="204">
        <v>41361</v>
      </c>
      <c r="CM31" s="297">
        <f t="shared" si="38"/>
        <v>98.504514672686227</v>
      </c>
      <c r="CN31" s="298">
        <f t="shared" ref="CN31:CN44" si="79">(CJ31/CL31)*100</f>
        <v>16.880636348250768</v>
      </c>
      <c r="CO31" s="205">
        <v>15808.59</v>
      </c>
      <c r="CP31" s="203">
        <v>7203</v>
      </c>
      <c r="CQ31" s="115">
        <v>6441</v>
      </c>
      <c r="CR31" s="204">
        <v>43711</v>
      </c>
      <c r="CS31" s="297">
        <f t="shared" si="40"/>
        <v>111.83046110852352</v>
      </c>
      <c r="CT31" s="298">
        <f t="shared" ref="CT31:CT44" si="80">(CP31/CR31)*100</f>
        <v>16.478689574706596</v>
      </c>
      <c r="CU31" s="205">
        <v>15691.1</v>
      </c>
      <c r="CV31" s="203">
        <v>6949</v>
      </c>
      <c r="CW31" s="115">
        <v>6991</v>
      </c>
      <c r="CX31" s="204">
        <v>44442</v>
      </c>
      <c r="CY31" s="297">
        <f t="shared" si="42"/>
        <v>99.399227578314978</v>
      </c>
      <c r="CZ31" s="298">
        <f t="shared" ref="CZ31:CZ44" si="81">(CV31/CX31)*100</f>
        <v>15.636109986049233</v>
      </c>
      <c r="DA31" s="205">
        <v>13232.35</v>
      </c>
      <c r="DB31" s="203">
        <v>6738</v>
      </c>
      <c r="DC31" s="115">
        <v>7439</v>
      </c>
      <c r="DD31" s="204">
        <v>48412</v>
      </c>
      <c r="DE31" s="297">
        <f t="shared" si="44"/>
        <v>90.576690415378408</v>
      </c>
      <c r="DF31" s="298">
        <f t="shared" ref="DF31:DF44" si="82">(DB31/DD31)*100</f>
        <v>13.918036850367677</v>
      </c>
      <c r="DG31" s="205">
        <v>12159.94</v>
      </c>
      <c r="DH31" s="203">
        <v>6849</v>
      </c>
      <c r="DI31" s="115">
        <v>6688</v>
      </c>
      <c r="DJ31" s="204">
        <v>43544</v>
      </c>
      <c r="DK31" s="297">
        <f t="shared" si="46"/>
        <v>102.40729665071771</v>
      </c>
      <c r="DL31" s="298">
        <f t="shared" ref="DL31:DL44" si="83">(DH31/DJ31)*100</f>
        <v>15.728917876171227</v>
      </c>
      <c r="DM31" s="205">
        <v>11989.82</v>
      </c>
      <c r="DN31" s="203">
        <v>6710</v>
      </c>
      <c r="DO31" s="115">
        <v>6235</v>
      </c>
      <c r="DP31" s="204">
        <v>41283</v>
      </c>
      <c r="DQ31" s="304">
        <f t="shared" si="0"/>
        <v>107.61828388131516</v>
      </c>
      <c r="DR31" s="305">
        <f t="shared" si="1"/>
        <v>16.253663735678124</v>
      </c>
      <c r="DS31" s="205">
        <v>12280.25</v>
      </c>
      <c r="DT31" s="203">
        <v>7193</v>
      </c>
      <c r="DU31" s="115">
        <v>7554</v>
      </c>
      <c r="DV31" s="204">
        <v>55612</v>
      </c>
      <c r="DW31" s="304">
        <f t="shared" si="2"/>
        <v>95.221074927190898</v>
      </c>
      <c r="DX31" s="305">
        <f t="shared" si="3"/>
        <v>12.934258793066245</v>
      </c>
      <c r="DY31" s="205">
        <v>13551.6</v>
      </c>
      <c r="DZ31" s="203">
        <v>6906</v>
      </c>
      <c r="EA31" s="115">
        <v>5919</v>
      </c>
      <c r="EB31" s="204">
        <v>37808</v>
      </c>
      <c r="EC31" s="304">
        <f t="shared" si="4"/>
        <v>116.6751140395337</v>
      </c>
      <c r="ED31" s="305">
        <f t="shared" si="5"/>
        <v>18.265975454930171</v>
      </c>
      <c r="EE31" s="205">
        <v>11956.64</v>
      </c>
    </row>
    <row r="32" spans="1:135" ht="11.4" x14ac:dyDescent="0.2">
      <c r="A32" s="405"/>
      <c r="C32" s="117" t="s">
        <v>101</v>
      </c>
      <c r="D32" s="114">
        <f t="shared" si="6"/>
        <v>71035</v>
      </c>
      <c r="E32" s="114">
        <f t="shared" si="7"/>
        <v>66577</v>
      </c>
      <c r="F32" s="114">
        <f t="shared" si="8"/>
        <v>400820</v>
      </c>
      <c r="G32" s="299">
        <f t="shared" si="9"/>
        <v>106.69600612824249</v>
      </c>
      <c r="H32" s="300">
        <f t="shared" si="10"/>
        <v>17.72241904096602</v>
      </c>
      <c r="I32" s="202">
        <f t="shared" si="11"/>
        <v>153655.96</v>
      </c>
      <c r="J32" s="200">
        <v>3714</v>
      </c>
      <c r="K32" s="114">
        <v>964</v>
      </c>
      <c r="L32" s="201">
        <v>5195</v>
      </c>
      <c r="M32" s="299">
        <f t="shared" si="12"/>
        <v>385.26970954356847</v>
      </c>
      <c r="N32" s="300">
        <f t="shared" si="66"/>
        <v>71.49181905678536</v>
      </c>
      <c r="O32" s="202">
        <v>9577</v>
      </c>
      <c r="P32" s="200">
        <v>4406</v>
      </c>
      <c r="Q32" s="114">
        <v>581</v>
      </c>
      <c r="R32" s="201">
        <v>1803</v>
      </c>
      <c r="S32" s="299">
        <f t="shared" si="14"/>
        <v>758.34767641996552</v>
      </c>
      <c r="T32" s="300">
        <f t="shared" si="67"/>
        <v>244.37049362174156</v>
      </c>
      <c r="U32" s="202">
        <v>11823.83</v>
      </c>
      <c r="V32" s="200">
        <v>3975</v>
      </c>
      <c r="W32" s="114">
        <v>1531</v>
      </c>
      <c r="X32" s="201">
        <v>2972</v>
      </c>
      <c r="Y32" s="299">
        <f t="shared" si="16"/>
        <v>259.634225996081</v>
      </c>
      <c r="Z32" s="300">
        <f t="shared" si="68"/>
        <v>133.74831763122478</v>
      </c>
      <c r="AA32" s="202">
        <v>9676.2000000000007</v>
      </c>
      <c r="AB32" s="200">
        <v>3993</v>
      </c>
      <c r="AC32" s="114">
        <v>3360</v>
      </c>
      <c r="AD32" s="201">
        <v>6514</v>
      </c>
      <c r="AE32" s="299">
        <f t="shared" si="18"/>
        <v>118.83928571428572</v>
      </c>
      <c r="AF32" s="300">
        <f t="shared" si="69"/>
        <v>61.298741172858463</v>
      </c>
      <c r="AG32" s="202">
        <v>9712.6200000000008</v>
      </c>
      <c r="AH32" s="200">
        <v>3443</v>
      </c>
      <c r="AI32" s="114">
        <v>3837</v>
      </c>
      <c r="AJ32" s="201">
        <v>10238</v>
      </c>
      <c r="AK32" s="299">
        <f t="shared" si="20"/>
        <v>89.731561115454781</v>
      </c>
      <c r="AL32" s="300">
        <f t="shared" si="70"/>
        <v>33.629615159210786</v>
      </c>
      <c r="AM32" s="202">
        <v>7826.36</v>
      </c>
      <c r="AN32" s="200">
        <v>3714</v>
      </c>
      <c r="AO32" s="114">
        <v>3957</v>
      </c>
      <c r="AP32" s="201">
        <v>14075</v>
      </c>
      <c r="AQ32" s="299">
        <f t="shared" si="22"/>
        <v>93.858984078847612</v>
      </c>
      <c r="AR32" s="300">
        <f t="shared" si="71"/>
        <v>26.387211367673181</v>
      </c>
      <c r="AS32" s="202">
        <v>8319.9500000000007</v>
      </c>
      <c r="AT32" s="200">
        <v>3859</v>
      </c>
      <c r="AU32" s="114">
        <v>3949</v>
      </c>
      <c r="AV32" s="201">
        <v>14133</v>
      </c>
      <c r="AW32" s="299">
        <f t="shared" si="24"/>
        <v>97.720942010635596</v>
      </c>
      <c r="AX32" s="300">
        <f t="shared" si="72"/>
        <v>27.304889266256279</v>
      </c>
      <c r="AY32" s="202">
        <v>8954.1</v>
      </c>
      <c r="AZ32" s="200">
        <v>3660</v>
      </c>
      <c r="BA32" s="114">
        <v>4627</v>
      </c>
      <c r="BB32" s="201">
        <v>18871</v>
      </c>
      <c r="BC32" s="299">
        <f t="shared" si="26"/>
        <v>79.100929327858225</v>
      </c>
      <c r="BD32" s="300">
        <f t="shared" si="73"/>
        <v>19.394838641301469</v>
      </c>
      <c r="BE32" s="202">
        <v>8154.88</v>
      </c>
      <c r="BF32" s="200">
        <v>3843</v>
      </c>
      <c r="BG32" s="114">
        <v>2754</v>
      </c>
      <c r="BH32" s="201">
        <v>10889</v>
      </c>
      <c r="BI32" s="299">
        <f t="shared" si="28"/>
        <v>139.5424836601307</v>
      </c>
      <c r="BJ32" s="300">
        <f t="shared" si="74"/>
        <v>35.292497015336579</v>
      </c>
      <c r="BK32" s="202">
        <v>8231.92</v>
      </c>
      <c r="BL32" s="200">
        <v>3281</v>
      </c>
      <c r="BM32" s="114">
        <v>4295</v>
      </c>
      <c r="BN32" s="201">
        <v>20070</v>
      </c>
      <c r="BO32" s="299">
        <f t="shared" si="30"/>
        <v>76.391152502910359</v>
      </c>
      <c r="BP32" s="300">
        <f t="shared" si="75"/>
        <v>16.347782760338813</v>
      </c>
      <c r="BQ32" s="202">
        <v>7283.56</v>
      </c>
      <c r="BR32" s="200">
        <v>3223</v>
      </c>
      <c r="BS32" s="114">
        <v>3632</v>
      </c>
      <c r="BT32" s="201">
        <v>25780</v>
      </c>
      <c r="BU32" s="299">
        <f t="shared" si="32"/>
        <v>88.738986784140977</v>
      </c>
      <c r="BV32" s="300">
        <f t="shared" si="76"/>
        <v>12.501939487975175</v>
      </c>
      <c r="BW32" s="202">
        <v>6894.18</v>
      </c>
      <c r="BX32" s="200">
        <v>3459</v>
      </c>
      <c r="BY32" s="114">
        <v>3518</v>
      </c>
      <c r="BZ32" s="201">
        <v>25659</v>
      </c>
      <c r="CA32" s="299">
        <f t="shared" si="34"/>
        <v>98.322910744741336</v>
      </c>
      <c r="CB32" s="300">
        <f t="shared" si="77"/>
        <v>13.480650064304921</v>
      </c>
      <c r="CC32" s="202">
        <v>7331.25</v>
      </c>
      <c r="CD32" s="200">
        <v>3100</v>
      </c>
      <c r="CE32" s="114">
        <v>3189</v>
      </c>
      <c r="CF32" s="201">
        <v>22599</v>
      </c>
      <c r="CG32" s="299">
        <f t="shared" si="36"/>
        <v>97.209156475384134</v>
      </c>
      <c r="CH32" s="300">
        <f t="shared" si="78"/>
        <v>13.717421124828533</v>
      </c>
      <c r="CI32" s="202">
        <v>6810.4</v>
      </c>
      <c r="CJ32" s="200">
        <v>3084</v>
      </c>
      <c r="CK32" s="114">
        <v>3119</v>
      </c>
      <c r="CL32" s="201">
        <v>25740</v>
      </c>
      <c r="CM32" s="299">
        <f t="shared" si="38"/>
        <v>98.877845463289518</v>
      </c>
      <c r="CN32" s="300">
        <f t="shared" si="79"/>
        <v>11.981351981351981</v>
      </c>
      <c r="CO32" s="202">
        <v>6681.53</v>
      </c>
      <c r="CP32" s="200">
        <v>3076</v>
      </c>
      <c r="CQ32" s="114">
        <v>3157</v>
      </c>
      <c r="CR32" s="201">
        <v>26474</v>
      </c>
      <c r="CS32" s="299">
        <f t="shared" si="40"/>
        <v>97.43427304402914</v>
      </c>
      <c r="CT32" s="300">
        <f t="shared" si="80"/>
        <v>11.618946891289566</v>
      </c>
      <c r="CU32" s="202">
        <v>6576.08</v>
      </c>
      <c r="CV32" s="200">
        <v>2940</v>
      </c>
      <c r="CW32" s="114">
        <v>3337</v>
      </c>
      <c r="CX32" s="201">
        <v>26911</v>
      </c>
      <c r="CY32" s="299">
        <f t="shared" si="42"/>
        <v>88.103086604734798</v>
      </c>
      <c r="CZ32" s="300">
        <f t="shared" si="81"/>
        <v>10.924900598268367</v>
      </c>
      <c r="DA32" s="202">
        <v>5209.54</v>
      </c>
      <c r="DB32" s="200">
        <v>2757</v>
      </c>
      <c r="DC32" s="114">
        <v>3543</v>
      </c>
      <c r="DD32" s="201">
        <v>31559</v>
      </c>
      <c r="DE32" s="299">
        <f t="shared" si="44"/>
        <v>77.815410668924642</v>
      </c>
      <c r="DF32" s="300">
        <f t="shared" si="82"/>
        <v>8.7360182515288827</v>
      </c>
      <c r="DG32" s="202">
        <v>4789.03</v>
      </c>
      <c r="DH32" s="200">
        <v>2856</v>
      </c>
      <c r="DI32" s="114">
        <v>3278</v>
      </c>
      <c r="DJ32" s="201">
        <v>27038</v>
      </c>
      <c r="DK32" s="299">
        <f t="shared" si="46"/>
        <v>87.126296522269669</v>
      </c>
      <c r="DL32" s="300">
        <f t="shared" si="83"/>
        <v>10.562911457948074</v>
      </c>
      <c r="DM32" s="202">
        <v>4783.8999999999996</v>
      </c>
      <c r="DN32" s="200">
        <v>2737</v>
      </c>
      <c r="DO32" s="114">
        <v>3085</v>
      </c>
      <c r="DP32" s="201">
        <v>26405</v>
      </c>
      <c r="DQ32" s="303">
        <f t="shared" si="0"/>
        <v>88.719611021069682</v>
      </c>
      <c r="DR32" s="300">
        <f t="shared" si="1"/>
        <v>10.365461086915357</v>
      </c>
      <c r="DS32" s="202">
        <v>4868.38</v>
      </c>
      <c r="DT32" s="200">
        <v>2841</v>
      </c>
      <c r="DU32" s="114">
        <v>3800</v>
      </c>
      <c r="DV32" s="201">
        <v>33541</v>
      </c>
      <c r="DW32" s="303">
        <f t="shared" si="2"/>
        <v>74.76315789473685</v>
      </c>
      <c r="DX32" s="300">
        <f t="shared" si="3"/>
        <v>8.4702304642079831</v>
      </c>
      <c r="DY32" s="202">
        <v>5002.8900000000003</v>
      </c>
      <c r="DZ32" s="200">
        <v>3074</v>
      </c>
      <c r="EA32" s="114">
        <v>3064</v>
      </c>
      <c r="EB32" s="201">
        <v>24354</v>
      </c>
      <c r="EC32" s="303">
        <f t="shared" si="4"/>
        <v>100.32637075718016</v>
      </c>
      <c r="ED32" s="300">
        <f t="shared" si="5"/>
        <v>12.622156524595548</v>
      </c>
      <c r="EE32" s="202">
        <v>5148.3599999999997</v>
      </c>
    </row>
    <row r="33" spans="1:135" ht="11.4" x14ac:dyDescent="0.2">
      <c r="A33" s="405"/>
      <c r="C33" s="116" t="s">
        <v>102</v>
      </c>
      <c r="D33" s="115">
        <f t="shared" si="6"/>
        <v>110620</v>
      </c>
      <c r="E33" s="115">
        <f t="shared" si="7"/>
        <v>104214</v>
      </c>
      <c r="F33" s="115">
        <f t="shared" si="8"/>
        <v>612137</v>
      </c>
      <c r="G33" s="297">
        <f t="shared" si="9"/>
        <v>106.14696681827778</v>
      </c>
      <c r="H33" s="298">
        <f t="shared" si="10"/>
        <v>18.071118066707289</v>
      </c>
      <c r="I33" s="205">
        <f t="shared" si="11"/>
        <v>243384.30999999997</v>
      </c>
      <c r="J33" s="203">
        <v>4920</v>
      </c>
      <c r="K33" s="115">
        <v>1122</v>
      </c>
      <c r="L33" s="204">
        <v>7811</v>
      </c>
      <c r="M33" s="297">
        <f t="shared" si="12"/>
        <v>438.50267379679144</v>
      </c>
      <c r="N33" s="298">
        <f t="shared" si="66"/>
        <v>62.988093713993088</v>
      </c>
      <c r="O33" s="205">
        <v>12823.08</v>
      </c>
      <c r="P33" s="203">
        <v>5495</v>
      </c>
      <c r="Q33" s="115">
        <v>337</v>
      </c>
      <c r="R33" s="204">
        <v>1483</v>
      </c>
      <c r="S33" s="297">
        <f t="shared" si="14"/>
        <v>1630.5637982195847</v>
      </c>
      <c r="T33" s="298">
        <f t="shared" si="67"/>
        <v>370.53270397842215</v>
      </c>
      <c r="U33" s="205">
        <v>15193.48</v>
      </c>
      <c r="V33" s="203">
        <v>6080</v>
      </c>
      <c r="W33" s="115">
        <v>1479</v>
      </c>
      <c r="X33" s="204">
        <v>2684</v>
      </c>
      <c r="Y33" s="297">
        <f t="shared" si="16"/>
        <v>411.08857336037863</v>
      </c>
      <c r="Z33" s="298">
        <f t="shared" si="68"/>
        <v>226.52757078986588</v>
      </c>
      <c r="AA33" s="205">
        <v>15385.62</v>
      </c>
      <c r="AB33" s="203">
        <v>5343</v>
      </c>
      <c r="AC33" s="115">
        <v>5640</v>
      </c>
      <c r="AD33" s="204">
        <v>9897</v>
      </c>
      <c r="AE33" s="297">
        <f t="shared" si="18"/>
        <v>94.734042553191486</v>
      </c>
      <c r="AF33" s="298">
        <f t="shared" si="69"/>
        <v>53.986056380721422</v>
      </c>
      <c r="AG33" s="205">
        <v>12394.31</v>
      </c>
      <c r="AH33" s="203">
        <v>5923</v>
      </c>
      <c r="AI33" s="115">
        <v>6829</v>
      </c>
      <c r="AJ33" s="204">
        <v>14422</v>
      </c>
      <c r="AK33" s="297">
        <f t="shared" si="20"/>
        <v>86.733050226973205</v>
      </c>
      <c r="AL33" s="298">
        <f t="shared" si="70"/>
        <v>41.069199833587575</v>
      </c>
      <c r="AM33" s="205">
        <v>13554.11</v>
      </c>
      <c r="AN33" s="203">
        <v>5807</v>
      </c>
      <c r="AO33" s="115">
        <v>6427</v>
      </c>
      <c r="AP33" s="204">
        <v>18011</v>
      </c>
      <c r="AQ33" s="297">
        <f t="shared" si="22"/>
        <v>90.353197448265135</v>
      </c>
      <c r="AR33" s="298">
        <f t="shared" si="71"/>
        <v>32.241408028427074</v>
      </c>
      <c r="AS33" s="205">
        <v>12764.14</v>
      </c>
      <c r="AT33" s="203">
        <v>5747</v>
      </c>
      <c r="AU33" s="115">
        <v>6714</v>
      </c>
      <c r="AV33" s="204">
        <v>19329</v>
      </c>
      <c r="AW33" s="297">
        <f t="shared" si="24"/>
        <v>85.597259457849276</v>
      </c>
      <c r="AX33" s="298">
        <f t="shared" si="72"/>
        <v>29.732526255884938</v>
      </c>
      <c r="AY33" s="205">
        <v>13731.81</v>
      </c>
      <c r="AZ33" s="203">
        <v>5475</v>
      </c>
      <c r="BA33" s="115">
        <v>7289</v>
      </c>
      <c r="BB33" s="204">
        <v>27694</v>
      </c>
      <c r="BC33" s="297">
        <f t="shared" si="26"/>
        <v>75.113184250240081</v>
      </c>
      <c r="BD33" s="298">
        <f t="shared" si="73"/>
        <v>19.769625189571748</v>
      </c>
      <c r="BE33" s="205">
        <v>12336.92</v>
      </c>
      <c r="BF33" s="203">
        <v>5685</v>
      </c>
      <c r="BG33" s="115">
        <v>4636</v>
      </c>
      <c r="BH33" s="204">
        <v>19303</v>
      </c>
      <c r="BI33" s="297">
        <f t="shared" si="28"/>
        <v>122.62726488352027</v>
      </c>
      <c r="BJ33" s="298">
        <f t="shared" si="74"/>
        <v>29.451380614412269</v>
      </c>
      <c r="BK33" s="205">
        <v>12521.96</v>
      </c>
      <c r="BL33" s="203">
        <v>5150</v>
      </c>
      <c r="BM33" s="115">
        <v>6200</v>
      </c>
      <c r="BN33" s="204">
        <v>29669</v>
      </c>
      <c r="BO33" s="297">
        <f t="shared" si="30"/>
        <v>83.064516129032256</v>
      </c>
      <c r="BP33" s="298">
        <f t="shared" si="75"/>
        <v>17.358185311267654</v>
      </c>
      <c r="BQ33" s="205">
        <v>11179.09</v>
      </c>
      <c r="BR33" s="203">
        <v>4590</v>
      </c>
      <c r="BS33" s="115">
        <v>4868</v>
      </c>
      <c r="BT33" s="204">
        <v>38806</v>
      </c>
      <c r="BU33" s="297">
        <f t="shared" si="32"/>
        <v>94.289235825801157</v>
      </c>
      <c r="BV33" s="298">
        <f t="shared" si="76"/>
        <v>11.828067824563211</v>
      </c>
      <c r="BW33" s="205">
        <v>9864.4599999999991</v>
      </c>
      <c r="BX33" s="203">
        <v>6170</v>
      </c>
      <c r="BY33" s="115">
        <v>5287</v>
      </c>
      <c r="BZ33" s="204">
        <v>40487</v>
      </c>
      <c r="CA33" s="297">
        <f t="shared" si="34"/>
        <v>116.70134291658785</v>
      </c>
      <c r="CB33" s="298">
        <f t="shared" si="77"/>
        <v>15.239459579618151</v>
      </c>
      <c r="CC33" s="205">
        <v>14088.6</v>
      </c>
      <c r="CD33" s="203">
        <v>5196</v>
      </c>
      <c r="CE33" s="115">
        <v>4764</v>
      </c>
      <c r="CF33" s="204">
        <v>37946</v>
      </c>
      <c r="CG33" s="297">
        <f t="shared" si="36"/>
        <v>109.06801007556675</v>
      </c>
      <c r="CH33" s="298">
        <f t="shared" si="78"/>
        <v>13.693142887260844</v>
      </c>
      <c r="CI33" s="205">
        <v>12550.56</v>
      </c>
      <c r="CJ33" s="203">
        <v>5122</v>
      </c>
      <c r="CK33" s="115">
        <v>5570</v>
      </c>
      <c r="CL33" s="204">
        <v>39049</v>
      </c>
      <c r="CM33" s="297">
        <f t="shared" si="38"/>
        <v>91.956912028725313</v>
      </c>
      <c r="CN33" s="298">
        <f t="shared" si="79"/>
        <v>13.116853184460551</v>
      </c>
      <c r="CO33" s="205">
        <v>11591.7</v>
      </c>
      <c r="CP33" s="203">
        <v>4882</v>
      </c>
      <c r="CQ33" s="115">
        <v>4944</v>
      </c>
      <c r="CR33" s="204">
        <v>40714</v>
      </c>
      <c r="CS33" s="297">
        <f t="shared" si="40"/>
        <v>98.745954692556637</v>
      </c>
      <c r="CT33" s="298">
        <f t="shared" si="80"/>
        <v>11.990961340079579</v>
      </c>
      <c r="CU33" s="205">
        <v>10740.49</v>
      </c>
      <c r="CV33" s="203">
        <v>5013</v>
      </c>
      <c r="CW33" s="115">
        <v>5321</v>
      </c>
      <c r="CX33" s="204">
        <v>40687</v>
      </c>
      <c r="CY33" s="297">
        <f t="shared" si="42"/>
        <v>94.211614358203349</v>
      </c>
      <c r="CZ33" s="298">
        <f t="shared" si="81"/>
        <v>12.32088873595989</v>
      </c>
      <c r="DA33" s="205">
        <v>9568.92</v>
      </c>
      <c r="DB33" s="203">
        <v>4397</v>
      </c>
      <c r="DC33" s="115">
        <v>5826</v>
      </c>
      <c r="DD33" s="204">
        <v>48433</v>
      </c>
      <c r="DE33" s="297">
        <f t="shared" si="44"/>
        <v>75.472021970477172</v>
      </c>
      <c r="DF33" s="298">
        <f t="shared" si="82"/>
        <v>9.078520843226725</v>
      </c>
      <c r="DG33" s="205">
        <v>7962.19</v>
      </c>
      <c r="DH33" s="203">
        <v>5457</v>
      </c>
      <c r="DI33" s="115">
        <v>5336</v>
      </c>
      <c r="DJ33" s="204">
        <v>40810</v>
      </c>
      <c r="DK33" s="297">
        <f t="shared" si="46"/>
        <v>102.26761619190405</v>
      </c>
      <c r="DL33" s="298">
        <f t="shared" si="83"/>
        <v>13.371722617005636</v>
      </c>
      <c r="DM33" s="205">
        <v>9960.99</v>
      </c>
      <c r="DN33" s="203">
        <v>4762</v>
      </c>
      <c r="DO33" s="115">
        <v>4692</v>
      </c>
      <c r="DP33" s="204">
        <v>40901</v>
      </c>
      <c r="DQ33" s="304">
        <f t="shared" si="0"/>
        <v>101.4919011082694</v>
      </c>
      <c r="DR33" s="305">
        <f t="shared" si="1"/>
        <v>11.642747121097283</v>
      </c>
      <c r="DS33" s="205">
        <v>8423.68</v>
      </c>
      <c r="DT33" s="203">
        <v>5190</v>
      </c>
      <c r="DU33" s="115">
        <v>6103</v>
      </c>
      <c r="DV33" s="204">
        <v>53530</v>
      </c>
      <c r="DW33" s="304">
        <f t="shared" si="2"/>
        <v>85.040144191381287</v>
      </c>
      <c r="DX33" s="305">
        <f t="shared" si="3"/>
        <v>9.6954978516719592</v>
      </c>
      <c r="DY33" s="205">
        <v>9031.58</v>
      </c>
      <c r="DZ33" s="203">
        <v>4216</v>
      </c>
      <c r="EA33" s="115">
        <v>4830</v>
      </c>
      <c r="EB33" s="204">
        <v>40471</v>
      </c>
      <c r="EC33" s="304">
        <f t="shared" si="4"/>
        <v>87.287784679089029</v>
      </c>
      <c r="ED33" s="305">
        <f t="shared" si="5"/>
        <v>10.417335870129229</v>
      </c>
      <c r="EE33" s="205">
        <v>7716.62</v>
      </c>
    </row>
    <row r="34" spans="1:135" ht="11.4" x14ac:dyDescent="0.2">
      <c r="A34" s="405"/>
      <c r="C34" s="117" t="s">
        <v>103</v>
      </c>
      <c r="D34" s="114">
        <f t="shared" si="6"/>
        <v>236057</v>
      </c>
      <c r="E34" s="114">
        <f t="shared" si="7"/>
        <v>252839</v>
      </c>
      <c r="F34" s="114">
        <f t="shared" si="8"/>
        <v>1062896</v>
      </c>
      <c r="G34" s="299">
        <f t="shared" si="9"/>
        <v>93.362574602810483</v>
      </c>
      <c r="H34" s="300">
        <f t="shared" si="10"/>
        <v>22.208852041968356</v>
      </c>
      <c r="I34" s="202">
        <f t="shared" si="11"/>
        <v>497546.99999999988</v>
      </c>
      <c r="J34" s="200">
        <v>7253</v>
      </c>
      <c r="K34" s="114">
        <v>2614</v>
      </c>
      <c r="L34" s="201">
        <v>14366</v>
      </c>
      <c r="M34" s="299">
        <f t="shared" si="12"/>
        <v>277.46748278500382</v>
      </c>
      <c r="N34" s="300">
        <f t="shared" si="66"/>
        <v>50.487261589864964</v>
      </c>
      <c r="O34" s="202">
        <v>18511.18</v>
      </c>
      <c r="P34" s="200">
        <v>9150</v>
      </c>
      <c r="Q34" s="114">
        <v>769</v>
      </c>
      <c r="R34" s="201">
        <v>3214</v>
      </c>
      <c r="S34" s="299">
        <f t="shared" si="14"/>
        <v>1189.8569570871261</v>
      </c>
      <c r="T34" s="300">
        <f t="shared" si="67"/>
        <v>284.69197261978843</v>
      </c>
      <c r="U34" s="202">
        <v>24678.09</v>
      </c>
      <c r="V34" s="200">
        <v>11467</v>
      </c>
      <c r="W34" s="114">
        <v>3722</v>
      </c>
      <c r="X34" s="201">
        <v>5500</v>
      </c>
      <c r="Y34" s="299">
        <f t="shared" si="16"/>
        <v>308.08704997313276</v>
      </c>
      <c r="Z34" s="300">
        <f t="shared" si="68"/>
        <v>208.4909090909091</v>
      </c>
      <c r="AA34" s="202">
        <v>28332.6</v>
      </c>
      <c r="AB34" s="200">
        <v>12498</v>
      </c>
      <c r="AC34" s="114">
        <v>13806</v>
      </c>
      <c r="AD34" s="201">
        <v>20523</v>
      </c>
      <c r="AE34" s="299">
        <f t="shared" si="18"/>
        <v>90.525858322468494</v>
      </c>
      <c r="AF34" s="300">
        <f t="shared" si="69"/>
        <v>60.897529600935542</v>
      </c>
      <c r="AG34" s="202">
        <v>29622.74</v>
      </c>
      <c r="AH34" s="200">
        <v>10964</v>
      </c>
      <c r="AI34" s="114">
        <v>18561</v>
      </c>
      <c r="AJ34" s="201">
        <v>36259</v>
      </c>
      <c r="AK34" s="299">
        <f t="shared" si="20"/>
        <v>59.070093206185014</v>
      </c>
      <c r="AL34" s="300">
        <f t="shared" si="70"/>
        <v>30.238009873410736</v>
      </c>
      <c r="AM34" s="202">
        <v>24814.29</v>
      </c>
      <c r="AN34" s="200">
        <v>11800</v>
      </c>
      <c r="AO34" s="114">
        <v>17789</v>
      </c>
      <c r="AP34" s="201">
        <v>47034</v>
      </c>
      <c r="AQ34" s="299">
        <f t="shared" si="22"/>
        <v>66.333127213446502</v>
      </c>
      <c r="AR34" s="300">
        <f t="shared" si="71"/>
        <v>25.088234043457923</v>
      </c>
      <c r="AS34" s="202">
        <v>26602.54</v>
      </c>
      <c r="AT34" s="200">
        <v>12261</v>
      </c>
      <c r="AU34" s="114">
        <v>16774</v>
      </c>
      <c r="AV34" s="201">
        <v>49847</v>
      </c>
      <c r="AW34" s="299">
        <f t="shared" si="24"/>
        <v>73.095266483844043</v>
      </c>
      <c r="AX34" s="300">
        <f t="shared" si="72"/>
        <v>24.597267638975264</v>
      </c>
      <c r="AY34" s="202">
        <v>28278.31</v>
      </c>
      <c r="AZ34" s="200">
        <v>11983</v>
      </c>
      <c r="BA34" s="114">
        <v>17054</v>
      </c>
      <c r="BB34" s="201">
        <v>56192</v>
      </c>
      <c r="BC34" s="299">
        <f t="shared" si="26"/>
        <v>70.265040459716204</v>
      </c>
      <c r="BD34" s="300">
        <f t="shared" si="73"/>
        <v>21.32509965831435</v>
      </c>
      <c r="BE34" s="202">
        <v>26243.39</v>
      </c>
      <c r="BF34" s="200">
        <v>12083</v>
      </c>
      <c r="BG34" s="114">
        <v>10223</v>
      </c>
      <c r="BH34" s="201">
        <v>33225</v>
      </c>
      <c r="BI34" s="299">
        <f t="shared" si="28"/>
        <v>118.1942678274479</v>
      </c>
      <c r="BJ34" s="300">
        <f t="shared" si="74"/>
        <v>36.36719337848006</v>
      </c>
      <c r="BK34" s="202">
        <v>26294.6</v>
      </c>
      <c r="BL34" s="200">
        <v>11087</v>
      </c>
      <c r="BM34" s="114">
        <v>14855</v>
      </c>
      <c r="BN34" s="201">
        <v>49679</v>
      </c>
      <c r="BO34" s="299">
        <f t="shared" si="30"/>
        <v>74.634803096600464</v>
      </c>
      <c r="BP34" s="300">
        <f t="shared" si="75"/>
        <v>22.317276917812357</v>
      </c>
      <c r="BQ34" s="202">
        <v>23304.959999999999</v>
      </c>
      <c r="BR34" s="200">
        <v>10905</v>
      </c>
      <c r="BS34" s="114">
        <v>13302</v>
      </c>
      <c r="BT34" s="201">
        <v>65267</v>
      </c>
      <c r="BU34" s="299">
        <f t="shared" si="32"/>
        <v>81.98015336039694</v>
      </c>
      <c r="BV34" s="300">
        <f t="shared" si="76"/>
        <v>16.708290560313788</v>
      </c>
      <c r="BW34" s="202">
        <v>23090.23</v>
      </c>
      <c r="BX34" s="200">
        <v>12439</v>
      </c>
      <c r="BY34" s="114">
        <v>13076</v>
      </c>
      <c r="BZ34" s="201">
        <v>63446</v>
      </c>
      <c r="CA34" s="299">
        <f t="shared" si="34"/>
        <v>95.128479657387572</v>
      </c>
      <c r="CB34" s="300">
        <f t="shared" si="77"/>
        <v>19.6056488982757</v>
      </c>
      <c r="CC34" s="202">
        <v>26194.69</v>
      </c>
      <c r="CD34" s="200">
        <v>11606</v>
      </c>
      <c r="CE34" s="114">
        <v>11998</v>
      </c>
      <c r="CF34" s="201">
        <v>59013</v>
      </c>
      <c r="CG34" s="299">
        <f t="shared" si="36"/>
        <v>96.732788798133015</v>
      </c>
      <c r="CH34" s="300">
        <f t="shared" si="78"/>
        <v>19.666853066273532</v>
      </c>
      <c r="CI34" s="202">
        <v>24543.13</v>
      </c>
      <c r="CJ34" s="200">
        <v>11485</v>
      </c>
      <c r="CK34" s="114">
        <v>12132</v>
      </c>
      <c r="CL34" s="201">
        <v>64125</v>
      </c>
      <c r="CM34" s="299">
        <f t="shared" si="38"/>
        <v>94.666996373227832</v>
      </c>
      <c r="CN34" s="300">
        <f t="shared" si="79"/>
        <v>17.910331384015596</v>
      </c>
      <c r="CO34" s="202">
        <v>24664.240000000002</v>
      </c>
      <c r="CP34" s="200">
        <v>11551</v>
      </c>
      <c r="CQ34" s="114">
        <v>11429</v>
      </c>
      <c r="CR34" s="201">
        <v>66563</v>
      </c>
      <c r="CS34" s="299">
        <f t="shared" si="40"/>
        <v>101.06745997025111</v>
      </c>
      <c r="CT34" s="300">
        <f t="shared" si="80"/>
        <v>17.353484668659767</v>
      </c>
      <c r="CU34" s="202">
        <v>24903.8</v>
      </c>
      <c r="CV34" s="200">
        <v>11517</v>
      </c>
      <c r="CW34" s="114">
        <v>12603</v>
      </c>
      <c r="CX34" s="201">
        <v>69389</v>
      </c>
      <c r="CY34" s="299">
        <f t="shared" si="42"/>
        <v>91.383004046655557</v>
      </c>
      <c r="CZ34" s="300">
        <f t="shared" si="81"/>
        <v>16.597731628932539</v>
      </c>
      <c r="DA34" s="202">
        <v>20552.8</v>
      </c>
      <c r="DB34" s="200">
        <v>10204</v>
      </c>
      <c r="DC34" s="114">
        <v>13392</v>
      </c>
      <c r="DD34" s="201">
        <v>77916</v>
      </c>
      <c r="DE34" s="299">
        <f t="shared" si="44"/>
        <v>76.19474313022701</v>
      </c>
      <c r="DF34" s="300">
        <f t="shared" si="82"/>
        <v>13.09615483341034</v>
      </c>
      <c r="DG34" s="202">
        <v>17677.97</v>
      </c>
      <c r="DH34" s="200">
        <v>11835</v>
      </c>
      <c r="DI34" s="114">
        <v>12511</v>
      </c>
      <c r="DJ34" s="201">
        <v>67952</v>
      </c>
      <c r="DK34" s="299">
        <f t="shared" si="46"/>
        <v>94.596754855726957</v>
      </c>
      <c r="DL34" s="300">
        <f t="shared" si="83"/>
        <v>17.416705910054155</v>
      </c>
      <c r="DM34" s="202">
        <v>20432.55</v>
      </c>
      <c r="DN34" s="200">
        <v>11234</v>
      </c>
      <c r="DO34" s="114">
        <v>11665</v>
      </c>
      <c r="DP34" s="201">
        <v>64498</v>
      </c>
      <c r="DQ34" s="303">
        <f t="shared" si="0"/>
        <v>96.305186455207888</v>
      </c>
      <c r="DR34" s="300">
        <f t="shared" si="1"/>
        <v>17.417594344010666</v>
      </c>
      <c r="DS34" s="202">
        <v>19301.66</v>
      </c>
      <c r="DT34" s="200">
        <v>11750</v>
      </c>
      <c r="DU34" s="114">
        <v>13641</v>
      </c>
      <c r="DV34" s="201">
        <v>86510</v>
      </c>
      <c r="DW34" s="303">
        <f t="shared" si="2"/>
        <v>86.137379957481116</v>
      </c>
      <c r="DX34" s="300">
        <f t="shared" si="3"/>
        <v>13.582244827187608</v>
      </c>
      <c r="DY34" s="202">
        <v>20711.63</v>
      </c>
      <c r="DZ34" s="200">
        <v>10985</v>
      </c>
      <c r="EA34" s="114">
        <v>10923</v>
      </c>
      <c r="EB34" s="201">
        <v>62378</v>
      </c>
      <c r="EC34" s="303">
        <f t="shared" si="4"/>
        <v>100.56760963105373</v>
      </c>
      <c r="ED34" s="300">
        <f t="shared" si="5"/>
        <v>17.610375452884032</v>
      </c>
      <c r="EE34" s="202">
        <v>18791.599999999999</v>
      </c>
    </row>
    <row r="35" spans="1:135" ht="11.4" x14ac:dyDescent="0.2">
      <c r="A35" s="405"/>
      <c r="C35" s="116" t="s">
        <v>104</v>
      </c>
      <c r="D35" s="115">
        <f t="shared" si="6"/>
        <v>173988</v>
      </c>
      <c r="E35" s="115">
        <f t="shared" si="7"/>
        <v>205316</v>
      </c>
      <c r="F35" s="115">
        <f t="shared" si="8"/>
        <v>925125</v>
      </c>
      <c r="G35" s="297">
        <f t="shared" si="9"/>
        <v>84.741569093494903</v>
      </c>
      <c r="H35" s="298">
        <f t="shared" si="10"/>
        <v>18.806972030806648</v>
      </c>
      <c r="I35" s="205">
        <f t="shared" si="11"/>
        <v>366119.07</v>
      </c>
      <c r="J35" s="203">
        <v>6210</v>
      </c>
      <c r="K35" s="115">
        <v>1997</v>
      </c>
      <c r="L35" s="204">
        <v>11695</v>
      </c>
      <c r="M35" s="297">
        <f t="shared" si="12"/>
        <v>310.96644967451175</v>
      </c>
      <c r="N35" s="298">
        <f t="shared" si="66"/>
        <v>53.099615220179565</v>
      </c>
      <c r="O35" s="205">
        <v>15664.79</v>
      </c>
      <c r="P35" s="203">
        <v>7709</v>
      </c>
      <c r="Q35" s="115">
        <v>216</v>
      </c>
      <c r="R35" s="204">
        <v>1208</v>
      </c>
      <c r="S35" s="297">
        <f t="shared" si="14"/>
        <v>3568.9814814814818</v>
      </c>
      <c r="T35" s="298">
        <f t="shared" si="67"/>
        <v>638.16225165562912</v>
      </c>
      <c r="U35" s="205">
        <v>20624.18</v>
      </c>
      <c r="V35" s="203">
        <v>9232</v>
      </c>
      <c r="W35" s="115">
        <v>2825</v>
      </c>
      <c r="X35" s="204">
        <v>4752</v>
      </c>
      <c r="Y35" s="297">
        <f t="shared" si="16"/>
        <v>326.7964601769911</v>
      </c>
      <c r="Z35" s="298">
        <f t="shared" si="68"/>
        <v>194.27609427609426</v>
      </c>
      <c r="AA35" s="205">
        <v>22546.68</v>
      </c>
      <c r="AB35" s="203">
        <v>9071</v>
      </c>
      <c r="AC35" s="115">
        <v>10433</v>
      </c>
      <c r="AD35" s="204">
        <v>18036</v>
      </c>
      <c r="AE35" s="297">
        <f t="shared" si="18"/>
        <v>86.945269816927066</v>
      </c>
      <c r="AF35" s="298">
        <f t="shared" si="69"/>
        <v>50.293856730982476</v>
      </c>
      <c r="AG35" s="205">
        <v>21520.78</v>
      </c>
      <c r="AH35" s="203">
        <v>7906</v>
      </c>
      <c r="AI35" s="115">
        <v>12279</v>
      </c>
      <c r="AJ35" s="204">
        <v>30121</v>
      </c>
      <c r="AK35" s="297">
        <f t="shared" si="20"/>
        <v>64.386350680022815</v>
      </c>
      <c r="AL35" s="298">
        <f t="shared" si="70"/>
        <v>26.247468543541054</v>
      </c>
      <c r="AM35" s="205">
        <v>17623.41</v>
      </c>
      <c r="AN35" s="203">
        <v>8282</v>
      </c>
      <c r="AO35" s="115">
        <v>12514</v>
      </c>
      <c r="AP35" s="204">
        <v>39216</v>
      </c>
      <c r="AQ35" s="297">
        <f t="shared" si="22"/>
        <v>66.181876298545632</v>
      </c>
      <c r="AR35" s="298">
        <f t="shared" si="71"/>
        <v>21.118931048551612</v>
      </c>
      <c r="AS35" s="205">
        <v>18125.95</v>
      </c>
      <c r="AT35" s="203">
        <v>8816</v>
      </c>
      <c r="AU35" s="115">
        <v>13701</v>
      </c>
      <c r="AV35" s="204">
        <v>40440</v>
      </c>
      <c r="AW35" s="297">
        <f t="shared" si="24"/>
        <v>64.345668199401501</v>
      </c>
      <c r="AX35" s="298">
        <f t="shared" si="72"/>
        <v>21.800197823936696</v>
      </c>
      <c r="AY35" s="205">
        <v>20115.95</v>
      </c>
      <c r="AZ35" s="203">
        <v>8801</v>
      </c>
      <c r="BA35" s="115">
        <v>14102</v>
      </c>
      <c r="BB35" s="204">
        <v>48243</v>
      </c>
      <c r="BC35" s="297">
        <f t="shared" si="26"/>
        <v>62.409587292582614</v>
      </c>
      <c r="BD35" s="298">
        <f t="shared" si="73"/>
        <v>18.243061169496091</v>
      </c>
      <c r="BE35" s="205">
        <v>19494.54</v>
      </c>
      <c r="BF35" s="203">
        <v>8900</v>
      </c>
      <c r="BG35" s="115">
        <v>8098</v>
      </c>
      <c r="BH35" s="204">
        <v>27880</v>
      </c>
      <c r="BI35" s="297">
        <f t="shared" si="28"/>
        <v>109.90367992096814</v>
      </c>
      <c r="BJ35" s="298">
        <f t="shared" si="74"/>
        <v>31.922525107604017</v>
      </c>
      <c r="BK35" s="205">
        <v>19578.11</v>
      </c>
      <c r="BL35" s="203">
        <v>8745</v>
      </c>
      <c r="BM35" s="115">
        <v>13509</v>
      </c>
      <c r="BN35" s="204">
        <v>46084</v>
      </c>
      <c r="BO35" s="297">
        <f t="shared" si="30"/>
        <v>64.73462136353541</v>
      </c>
      <c r="BP35" s="298">
        <f t="shared" si="75"/>
        <v>18.976217342244599</v>
      </c>
      <c r="BQ35" s="205">
        <v>18555.830000000002</v>
      </c>
      <c r="BR35" s="203">
        <v>7970</v>
      </c>
      <c r="BS35" s="115">
        <v>11378</v>
      </c>
      <c r="BT35" s="204">
        <v>56241</v>
      </c>
      <c r="BU35" s="297">
        <f t="shared" si="32"/>
        <v>70.047460010546672</v>
      </c>
      <c r="BV35" s="298">
        <f t="shared" si="76"/>
        <v>14.171156273892713</v>
      </c>
      <c r="BW35" s="205">
        <v>17043.82</v>
      </c>
      <c r="BX35" s="203">
        <v>9366</v>
      </c>
      <c r="BY35" s="115">
        <v>10983</v>
      </c>
      <c r="BZ35" s="204">
        <v>57633</v>
      </c>
      <c r="CA35" s="297">
        <f t="shared" si="34"/>
        <v>85.27724665391969</v>
      </c>
      <c r="CB35" s="298">
        <f t="shared" si="77"/>
        <v>16.251106137108948</v>
      </c>
      <c r="CC35" s="205">
        <v>19482.080000000002</v>
      </c>
      <c r="CD35" s="203">
        <v>8468</v>
      </c>
      <c r="CE35" s="115">
        <v>9834</v>
      </c>
      <c r="CF35" s="204">
        <v>55435</v>
      </c>
      <c r="CG35" s="297">
        <f t="shared" si="36"/>
        <v>86.10941631075859</v>
      </c>
      <c r="CH35" s="298">
        <f t="shared" si="78"/>
        <v>15.275547939027689</v>
      </c>
      <c r="CI35" s="205">
        <v>18295.759999999998</v>
      </c>
      <c r="CJ35" s="203">
        <v>8248</v>
      </c>
      <c r="CK35" s="115">
        <v>10234</v>
      </c>
      <c r="CL35" s="204">
        <v>54701</v>
      </c>
      <c r="CM35" s="297">
        <f t="shared" si="38"/>
        <v>80.594098104358025</v>
      </c>
      <c r="CN35" s="298">
        <f t="shared" si="79"/>
        <v>15.078334948172795</v>
      </c>
      <c r="CO35" s="205">
        <v>17424.97</v>
      </c>
      <c r="CP35" s="203">
        <v>8237</v>
      </c>
      <c r="CQ35" s="115">
        <v>9771</v>
      </c>
      <c r="CR35" s="204">
        <v>57335</v>
      </c>
      <c r="CS35" s="297">
        <f t="shared" si="40"/>
        <v>84.300481015249204</v>
      </c>
      <c r="CT35" s="298">
        <f t="shared" si="80"/>
        <v>14.366442835964072</v>
      </c>
      <c r="CU35" s="205">
        <v>17967.27</v>
      </c>
      <c r="CV35" s="203">
        <v>7987</v>
      </c>
      <c r="CW35" s="115">
        <v>9978</v>
      </c>
      <c r="CX35" s="204">
        <v>58866</v>
      </c>
      <c r="CY35" s="297">
        <f t="shared" si="42"/>
        <v>80.046101423130892</v>
      </c>
      <c r="CZ35" s="298">
        <f t="shared" si="81"/>
        <v>13.568103829035435</v>
      </c>
      <c r="DA35" s="205">
        <v>14292.12</v>
      </c>
      <c r="DB35" s="203">
        <v>7737</v>
      </c>
      <c r="DC35" s="115">
        <v>11674</v>
      </c>
      <c r="DD35" s="204">
        <v>69311</v>
      </c>
      <c r="DE35" s="297">
        <f t="shared" si="44"/>
        <v>66.275483981497345</v>
      </c>
      <c r="DF35" s="298">
        <f t="shared" si="82"/>
        <v>11.162730302549379</v>
      </c>
      <c r="DG35" s="205">
        <v>13317.72</v>
      </c>
      <c r="DH35" s="203">
        <v>8084</v>
      </c>
      <c r="DI35" s="115">
        <v>10546</v>
      </c>
      <c r="DJ35" s="204">
        <v>61453</v>
      </c>
      <c r="DK35" s="297">
        <f t="shared" si="46"/>
        <v>76.654655793665853</v>
      </c>
      <c r="DL35" s="298">
        <f t="shared" si="83"/>
        <v>13.154768685011309</v>
      </c>
      <c r="DM35" s="205">
        <v>13851.22</v>
      </c>
      <c r="DN35" s="203">
        <v>7893</v>
      </c>
      <c r="DO35" s="115">
        <v>9724</v>
      </c>
      <c r="DP35" s="204">
        <v>60188</v>
      </c>
      <c r="DQ35" s="304">
        <f t="shared" si="0"/>
        <v>81.170300287947356</v>
      </c>
      <c r="DR35" s="305">
        <f t="shared" si="1"/>
        <v>13.113909749451718</v>
      </c>
      <c r="DS35" s="205">
        <v>13024.68</v>
      </c>
      <c r="DT35" s="203">
        <v>8501</v>
      </c>
      <c r="DU35" s="115">
        <v>12165</v>
      </c>
      <c r="DV35" s="204">
        <v>74171</v>
      </c>
      <c r="DW35" s="304">
        <f t="shared" si="2"/>
        <v>69.880805589806826</v>
      </c>
      <c r="DX35" s="305">
        <f t="shared" si="3"/>
        <v>11.461352819835245</v>
      </c>
      <c r="DY35" s="205">
        <v>14562.16</v>
      </c>
      <c r="DZ35" s="203">
        <v>7825</v>
      </c>
      <c r="EA35" s="115">
        <v>9355</v>
      </c>
      <c r="EB35" s="204">
        <v>52116</v>
      </c>
      <c r="EC35" s="304">
        <f t="shared" si="4"/>
        <v>83.645109567076432</v>
      </c>
      <c r="ED35" s="305">
        <f t="shared" si="5"/>
        <v>15.014582853634201</v>
      </c>
      <c r="EE35" s="205">
        <v>13007.05</v>
      </c>
    </row>
    <row r="36" spans="1:135" ht="11.4" x14ac:dyDescent="0.2">
      <c r="A36" s="405"/>
      <c r="C36" s="117" t="s">
        <v>105</v>
      </c>
      <c r="D36" s="114">
        <f t="shared" si="6"/>
        <v>45892</v>
      </c>
      <c r="E36" s="114">
        <f t="shared" si="7"/>
        <v>57630</v>
      </c>
      <c r="F36" s="114">
        <f t="shared" si="8"/>
        <v>320103</v>
      </c>
      <c r="G36" s="299">
        <f t="shared" si="9"/>
        <v>79.63213604025681</v>
      </c>
      <c r="H36" s="300">
        <f t="shared" si="10"/>
        <v>14.336635395482078</v>
      </c>
      <c r="I36" s="202">
        <f t="shared" si="11"/>
        <v>96074.03</v>
      </c>
      <c r="J36" s="200">
        <v>2084</v>
      </c>
      <c r="K36" s="114">
        <v>654</v>
      </c>
      <c r="L36" s="201">
        <v>3554</v>
      </c>
      <c r="M36" s="299">
        <f t="shared" si="12"/>
        <v>318.65443425076455</v>
      </c>
      <c r="N36" s="300">
        <f t="shared" si="66"/>
        <v>58.638154192459204</v>
      </c>
      <c r="O36" s="202">
        <v>4901.78</v>
      </c>
      <c r="P36" s="200">
        <v>2285</v>
      </c>
      <c r="Q36" s="114">
        <v>423</v>
      </c>
      <c r="R36" s="201">
        <v>1052</v>
      </c>
      <c r="S36" s="299">
        <f t="shared" si="14"/>
        <v>540.18912529550823</v>
      </c>
      <c r="T36" s="300">
        <f t="shared" si="67"/>
        <v>217.20532319391634</v>
      </c>
      <c r="U36" s="202">
        <v>5790.52</v>
      </c>
      <c r="V36" s="200">
        <v>2586</v>
      </c>
      <c r="W36" s="114">
        <v>1301</v>
      </c>
      <c r="X36" s="201">
        <v>1786</v>
      </c>
      <c r="Y36" s="299">
        <f t="shared" si="16"/>
        <v>198.77017678708685</v>
      </c>
      <c r="Z36" s="300">
        <f t="shared" si="68"/>
        <v>144.79283314669652</v>
      </c>
      <c r="AA36" s="202">
        <v>6123.4</v>
      </c>
      <c r="AB36" s="200">
        <v>2495</v>
      </c>
      <c r="AC36" s="114">
        <v>2707</v>
      </c>
      <c r="AD36" s="201">
        <v>4456</v>
      </c>
      <c r="AE36" s="299">
        <f t="shared" si="18"/>
        <v>92.168452161063911</v>
      </c>
      <c r="AF36" s="300">
        <f t="shared" si="69"/>
        <v>55.99192100538599</v>
      </c>
      <c r="AG36" s="202">
        <v>6236.14</v>
      </c>
      <c r="AH36" s="200">
        <v>2238</v>
      </c>
      <c r="AI36" s="114">
        <v>3495</v>
      </c>
      <c r="AJ36" s="201">
        <v>8446</v>
      </c>
      <c r="AK36" s="299">
        <f t="shared" si="20"/>
        <v>64.034334763948493</v>
      </c>
      <c r="AL36" s="300">
        <f t="shared" si="70"/>
        <v>26.497750414397348</v>
      </c>
      <c r="AM36" s="202">
        <v>4959.3599999999997</v>
      </c>
      <c r="AN36" s="200">
        <v>2273</v>
      </c>
      <c r="AO36" s="114">
        <v>4724</v>
      </c>
      <c r="AP36" s="201">
        <v>11335</v>
      </c>
      <c r="AQ36" s="299">
        <f t="shared" si="22"/>
        <v>48.116003386960202</v>
      </c>
      <c r="AR36" s="300">
        <f t="shared" si="71"/>
        <v>20.052933392148216</v>
      </c>
      <c r="AS36" s="202">
        <v>4856.59</v>
      </c>
      <c r="AT36" s="200">
        <v>2355</v>
      </c>
      <c r="AU36" s="114">
        <v>3825</v>
      </c>
      <c r="AV36" s="201">
        <v>11116</v>
      </c>
      <c r="AW36" s="299">
        <f t="shared" si="24"/>
        <v>61.568627450980394</v>
      </c>
      <c r="AX36" s="300">
        <f t="shared" si="72"/>
        <v>21.18567830154732</v>
      </c>
      <c r="AY36" s="202">
        <v>5205.17</v>
      </c>
      <c r="AZ36" s="200">
        <v>2294</v>
      </c>
      <c r="BA36" s="114">
        <v>4453</v>
      </c>
      <c r="BB36" s="201">
        <v>14688</v>
      </c>
      <c r="BC36" s="299">
        <f t="shared" si="26"/>
        <v>51.515832023355046</v>
      </c>
      <c r="BD36" s="300">
        <f t="shared" si="73"/>
        <v>15.618191721132899</v>
      </c>
      <c r="BE36" s="202">
        <v>4884.49</v>
      </c>
      <c r="BF36" s="200">
        <v>2519</v>
      </c>
      <c r="BG36" s="114">
        <v>2550</v>
      </c>
      <c r="BH36" s="201">
        <v>8711</v>
      </c>
      <c r="BI36" s="299">
        <f t="shared" si="28"/>
        <v>98.784313725490193</v>
      </c>
      <c r="BJ36" s="300">
        <f t="shared" si="74"/>
        <v>28.917460681896451</v>
      </c>
      <c r="BK36" s="202">
        <v>5482.71</v>
      </c>
      <c r="BL36" s="200">
        <v>2175</v>
      </c>
      <c r="BM36" s="114">
        <v>4114</v>
      </c>
      <c r="BN36" s="201">
        <v>16292</v>
      </c>
      <c r="BO36" s="299">
        <f t="shared" si="30"/>
        <v>52.868254739912487</v>
      </c>
      <c r="BP36" s="300">
        <f t="shared" si="75"/>
        <v>13.350110483672969</v>
      </c>
      <c r="BQ36" s="202">
        <v>4438.1400000000003</v>
      </c>
      <c r="BR36" s="200">
        <v>2022</v>
      </c>
      <c r="BS36" s="114">
        <v>2540</v>
      </c>
      <c r="BT36" s="201">
        <v>20020</v>
      </c>
      <c r="BU36" s="299">
        <f t="shared" si="32"/>
        <v>79.606299212598429</v>
      </c>
      <c r="BV36" s="300">
        <f t="shared" si="76"/>
        <v>10.099900099900101</v>
      </c>
      <c r="BW36" s="202">
        <v>4188.21</v>
      </c>
      <c r="BX36" s="200">
        <v>2420</v>
      </c>
      <c r="BY36" s="114">
        <v>3047</v>
      </c>
      <c r="BZ36" s="201">
        <v>21702</v>
      </c>
      <c r="CA36" s="299">
        <f t="shared" si="34"/>
        <v>79.422382671480136</v>
      </c>
      <c r="CB36" s="300">
        <f t="shared" si="77"/>
        <v>11.15104598654502</v>
      </c>
      <c r="CC36" s="202">
        <v>4927.04</v>
      </c>
      <c r="CD36" s="200">
        <v>2040</v>
      </c>
      <c r="CE36" s="114">
        <v>2418</v>
      </c>
      <c r="CF36" s="201">
        <v>20509</v>
      </c>
      <c r="CG36" s="299">
        <f t="shared" si="36"/>
        <v>84.367245657568233</v>
      </c>
      <c r="CH36" s="300">
        <f t="shared" si="78"/>
        <v>9.9468526012969924</v>
      </c>
      <c r="CI36" s="202">
        <v>4686.97</v>
      </c>
      <c r="CJ36" s="200">
        <v>1954</v>
      </c>
      <c r="CK36" s="114">
        <v>2435</v>
      </c>
      <c r="CL36" s="201">
        <v>19767</v>
      </c>
      <c r="CM36" s="299">
        <f t="shared" si="38"/>
        <v>80.246406570841884</v>
      </c>
      <c r="CN36" s="300">
        <f t="shared" si="79"/>
        <v>9.8851621389183997</v>
      </c>
      <c r="CO36" s="202">
        <v>4596.8900000000003</v>
      </c>
      <c r="CP36" s="200">
        <v>1974</v>
      </c>
      <c r="CQ36" s="114">
        <v>2448</v>
      </c>
      <c r="CR36" s="201">
        <v>20701</v>
      </c>
      <c r="CS36" s="299">
        <f t="shared" si="40"/>
        <v>80.637254901960787</v>
      </c>
      <c r="CT36" s="300">
        <f t="shared" si="80"/>
        <v>9.5357712187817008</v>
      </c>
      <c r="CU36" s="202">
        <v>4191.46</v>
      </c>
      <c r="CV36" s="200">
        <v>2019</v>
      </c>
      <c r="CW36" s="114">
        <v>2582</v>
      </c>
      <c r="CX36" s="201">
        <v>21551</v>
      </c>
      <c r="CY36" s="299">
        <f t="shared" si="42"/>
        <v>78.195197521301324</v>
      </c>
      <c r="CZ36" s="300">
        <f t="shared" si="81"/>
        <v>9.3684747807526332</v>
      </c>
      <c r="DA36" s="202">
        <v>3405.19</v>
      </c>
      <c r="DB36" s="200">
        <v>1830</v>
      </c>
      <c r="DC36" s="114">
        <v>2872</v>
      </c>
      <c r="DD36" s="201">
        <v>25078</v>
      </c>
      <c r="DE36" s="299">
        <f t="shared" si="44"/>
        <v>63.718662952646241</v>
      </c>
      <c r="DF36" s="300">
        <f t="shared" si="82"/>
        <v>7.2972326341813538</v>
      </c>
      <c r="DG36" s="202">
        <v>2996.79</v>
      </c>
      <c r="DH36" s="200">
        <v>2006</v>
      </c>
      <c r="DI36" s="114">
        <v>2615</v>
      </c>
      <c r="DJ36" s="201">
        <v>20909</v>
      </c>
      <c r="DK36" s="299">
        <f t="shared" si="46"/>
        <v>76.711281070745699</v>
      </c>
      <c r="DL36" s="300">
        <f t="shared" si="83"/>
        <v>9.5939547563250276</v>
      </c>
      <c r="DM36" s="202">
        <v>3587.29</v>
      </c>
      <c r="DN36" s="200">
        <v>2009</v>
      </c>
      <c r="DO36" s="114">
        <v>2733</v>
      </c>
      <c r="DP36" s="201">
        <v>22511</v>
      </c>
      <c r="DQ36" s="303">
        <f t="shared" si="0"/>
        <v>73.508964507866807</v>
      </c>
      <c r="DR36" s="300">
        <f t="shared" si="1"/>
        <v>8.9245257873928292</v>
      </c>
      <c r="DS36" s="202">
        <v>3431.57</v>
      </c>
      <c r="DT36" s="200">
        <v>2142</v>
      </c>
      <c r="DU36" s="114">
        <v>3113</v>
      </c>
      <c r="DV36" s="201">
        <v>27150</v>
      </c>
      <c r="DW36" s="303">
        <f t="shared" si="2"/>
        <v>68.8082235785416</v>
      </c>
      <c r="DX36" s="300">
        <f t="shared" si="3"/>
        <v>7.8895027624309391</v>
      </c>
      <c r="DY36" s="202">
        <v>3675.77</v>
      </c>
      <c r="DZ36" s="200">
        <v>2172</v>
      </c>
      <c r="EA36" s="114">
        <v>2581</v>
      </c>
      <c r="EB36" s="201">
        <v>18769</v>
      </c>
      <c r="EC36" s="303">
        <f t="shared" si="4"/>
        <v>84.153428903525764</v>
      </c>
      <c r="ED36" s="300">
        <f t="shared" si="5"/>
        <v>11.572273429591347</v>
      </c>
      <c r="EE36" s="202">
        <v>3508.55</v>
      </c>
    </row>
    <row r="37" spans="1:135" ht="11.4" x14ac:dyDescent="0.2">
      <c r="A37" s="405"/>
      <c r="C37" s="116" t="s">
        <v>106</v>
      </c>
      <c r="D37" s="115">
        <f t="shared" si="6"/>
        <v>43516</v>
      </c>
      <c r="E37" s="115">
        <f t="shared" si="7"/>
        <v>65824</v>
      </c>
      <c r="F37" s="115">
        <f t="shared" si="8"/>
        <v>305066</v>
      </c>
      <c r="G37" s="297">
        <f t="shared" si="9"/>
        <v>66.109625668449198</v>
      </c>
      <c r="H37" s="298">
        <f t="shared" si="10"/>
        <v>14.264454249244427</v>
      </c>
      <c r="I37" s="205">
        <f t="shared" si="11"/>
        <v>87241.12000000001</v>
      </c>
      <c r="J37" s="203">
        <v>2131</v>
      </c>
      <c r="K37" s="115">
        <v>571</v>
      </c>
      <c r="L37" s="204">
        <v>2447</v>
      </c>
      <c r="M37" s="297">
        <f t="shared" si="12"/>
        <v>373.2049036777583</v>
      </c>
      <c r="N37" s="298">
        <f t="shared" si="66"/>
        <v>87.086228034327746</v>
      </c>
      <c r="O37" s="205">
        <v>5068.7299999999996</v>
      </c>
      <c r="P37" s="203">
        <v>2418</v>
      </c>
      <c r="Q37" s="115">
        <v>143</v>
      </c>
      <c r="R37" s="204">
        <v>446</v>
      </c>
      <c r="S37" s="297">
        <f t="shared" si="14"/>
        <v>1690.909090909091</v>
      </c>
      <c r="T37" s="298">
        <f t="shared" si="67"/>
        <v>542.15246636771303</v>
      </c>
      <c r="U37" s="205">
        <v>5825.39</v>
      </c>
      <c r="V37" s="203">
        <v>2565</v>
      </c>
      <c r="W37" s="115">
        <v>980</v>
      </c>
      <c r="X37" s="204">
        <v>1554</v>
      </c>
      <c r="Y37" s="297">
        <f t="shared" si="16"/>
        <v>261.73469387755102</v>
      </c>
      <c r="Z37" s="298">
        <f t="shared" si="68"/>
        <v>165.05791505791504</v>
      </c>
      <c r="AA37" s="205">
        <v>5800.64</v>
      </c>
      <c r="AB37" s="203">
        <v>2342</v>
      </c>
      <c r="AC37" s="115">
        <v>3391</v>
      </c>
      <c r="AD37" s="204">
        <v>5119</v>
      </c>
      <c r="AE37" s="297">
        <f t="shared" si="18"/>
        <v>69.065172515482161</v>
      </c>
      <c r="AF37" s="298">
        <f t="shared" si="69"/>
        <v>45.751123266262944</v>
      </c>
      <c r="AG37" s="205">
        <v>5307.31</v>
      </c>
      <c r="AH37" s="203">
        <v>2096</v>
      </c>
      <c r="AI37" s="115">
        <v>4452</v>
      </c>
      <c r="AJ37" s="204">
        <v>9111</v>
      </c>
      <c r="AK37" s="297">
        <f t="shared" si="20"/>
        <v>47.079964061096135</v>
      </c>
      <c r="AL37" s="298">
        <f t="shared" si="70"/>
        <v>23.005158599495115</v>
      </c>
      <c r="AM37" s="205">
        <v>4460.95</v>
      </c>
      <c r="AN37" s="203">
        <v>2204</v>
      </c>
      <c r="AO37" s="115">
        <v>4230</v>
      </c>
      <c r="AP37" s="204">
        <v>10509</v>
      </c>
      <c r="AQ37" s="297">
        <f t="shared" si="22"/>
        <v>52.104018912529547</v>
      </c>
      <c r="AR37" s="298">
        <f t="shared" si="71"/>
        <v>20.972499762108669</v>
      </c>
      <c r="AS37" s="205">
        <v>4718.4799999999996</v>
      </c>
      <c r="AT37" s="203">
        <v>2188</v>
      </c>
      <c r="AU37" s="115">
        <v>4605</v>
      </c>
      <c r="AV37" s="204">
        <v>11497</v>
      </c>
      <c r="AW37" s="297">
        <f t="shared" si="24"/>
        <v>47.51357220412595</v>
      </c>
      <c r="AX37" s="298">
        <f t="shared" si="72"/>
        <v>19.031051578672699</v>
      </c>
      <c r="AY37" s="205">
        <v>4727.68</v>
      </c>
      <c r="AZ37" s="203">
        <v>2220</v>
      </c>
      <c r="BA37" s="115">
        <v>5122</v>
      </c>
      <c r="BB37" s="204">
        <v>14342</v>
      </c>
      <c r="BC37" s="297">
        <f t="shared" si="26"/>
        <v>43.342444357672782</v>
      </c>
      <c r="BD37" s="298">
        <f t="shared" si="73"/>
        <v>15.479012690001396</v>
      </c>
      <c r="BE37" s="205">
        <v>4717.68</v>
      </c>
      <c r="BF37" s="203">
        <v>2378</v>
      </c>
      <c r="BG37" s="115">
        <v>3160</v>
      </c>
      <c r="BH37" s="204">
        <v>9238</v>
      </c>
      <c r="BI37" s="297">
        <f t="shared" si="28"/>
        <v>75.25316455696202</v>
      </c>
      <c r="BJ37" s="298">
        <f t="shared" si="74"/>
        <v>25.741502489716389</v>
      </c>
      <c r="BK37" s="205">
        <v>4840.1499999999996</v>
      </c>
      <c r="BL37" s="203">
        <v>2114</v>
      </c>
      <c r="BM37" s="115">
        <v>4101</v>
      </c>
      <c r="BN37" s="204">
        <v>14431</v>
      </c>
      <c r="BO37" s="297">
        <f t="shared" si="30"/>
        <v>51.548402828578396</v>
      </c>
      <c r="BP37" s="298">
        <f t="shared" si="75"/>
        <v>14.649019471970066</v>
      </c>
      <c r="BQ37" s="205">
        <v>4248.6400000000003</v>
      </c>
      <c r="BR37" s="203">
        <v>1846</v>
      </c>
      <c r="BS37" s="115">
        <v>3213</v>
      </c>
      <c r="BT37" s="204">
        <v>19564</v>
      </c>
      <c r="BU37" s="297">
        <f t="shared" si="32"/>
        <v>57.454092748210392</v>
      </c>
      <c r="BV37" s="298">
        <f t="shared" si="76"/>
        <v>9.435698221222653</v>
      </c>
      <c r="BW37" s="205">
        <v>3470.51</v>
      </c>
      <c r="BX37" s="203">
        <v>2115</v>
      </c>
      <c r="BY37" s="115">
        <v>3351</v>
      </c>
      <c r="BZ37" s="204">
        <v>21346</v>
      </c>
      <c r="CA37" s="297">
        <f t="shared" si="34"/>
        <v>63.1154879140555</v>
      </c>
      <c r="CB37" s="298">
        <f t="shared" si="77"/>
        <v>9.9081795184109431</v>
      </c>
      <c r="CC37" s="205">
        <v>4243.13</v>
      </c>
      <c r="CD37" s="203">
        <v>1940</v>
      </c>
      <c r="CE37" s="115">
        <v>2967</v>
      </c>
      <c r="CF37" s="204">
        <v>19305</v>
      </c>
      <c r="CG37" s="297">
        <f t="shared" si="36"/>
        <v>65.38591169531513</v>
      </c>
      <c r="CH37" s="298">
        <f t="shared" si="78"/>
        <v>10.049210049210048</v>
      </c>
      <c r="CI37" s="205">
        <v>3994.74</v>
      </c>
      <c r="CJ37" s="203">
        <v>1926</v>
      </c>
      <c r="CK37" s="115">
        <v>3045</v>
      </c>
      <c r="CL37" s="204">
        <v>19682</v>
      </c>
      <c r="CM37" s="297">
        <f t="shared" si="38"/>
        <v>63.251231527093601</v>
      </c>
      <c r="CN37" s="298">
        <f t="shared" si="79"/>
        <v>9.7855908952342237</v>
      </c>
      <c r="CO37" s="205">
        <v>4167.05</v>
      </c>
      <c r="CP37" s="203">
        <v>1896</v>
      </c>
      <c r="CQ37" s="115">
        <v>2996</v>
      </c>
      <c r="CR37" s="204">
        <v>19059</v>
      </c>
      <c r="CS37" s="297">
        <f t="shared" si="40"/>
        <v>63.284379172229642</v>
      </c>
      <c r="CT37" s="298">
        <f t="shared" si="80"/>
        <v>9.9480560365181798</v>
      </c>
      <c r="CU37" s="205">
        <v>3619.02</v>
      </c>
      <c r="CV37" s="203">
        <v>1862</v>
      </c>
      <c r="CW37" s="115">
        <v>3419</v>
      </c>
      <c r="CX37" s="204">
        <v>20589</v>
      </c>
      <c r="CY37" s="297">
        <f t="shared" si="42"/>
        <v>54.460368528809589</v>
      </c>
      <c r="CZ37" s="298">
        <f t="shared" si="81"/>
        <v>9.0436640924765648</v>
      </c>
      <c r="DA37" s="205">
        <v>3329.83</v>
      </c>
      <c r="DB37" s="203">
        <v>1917</v>
      </c>
      <c r="DC37" s="115">
        <v>3473</v>
      </c>
      <c r="DD37" s="204">
        <v>22317</v>
      </c>
      <c r="DE37" s="297">
        <f t="shared" si="44"/>
        <v>55.197235819176505</v>
      </c>
      <c r="DF37" s="298">
        <f t="shared" si="82"/>
        <v>8.5898642290630463</v>
      </c>
      <c r="DG37" s="205">
        <v>2994.3</v>
      </c>
      <c r="DH37" s="203">
        <v>1805</v>
      </c>
      <c r="DI37" s="115">
        <v>3266</v>
      </c>
      <c r="DJ37" s="204">
        <v>20438</v>
      </c>
      <c r="DK37" s="297">
        <f t="shared" si="46"/>
        <v>55.266380894060006</v>
      </c>
      <c r="DL37" s="298">
        <f t="shared" si="83"/>
        <v>8.8315882180252459</v>
      </c>
      <c r="DM37" s="205">
        <v>3146.57</v>
      </c>
      <c r="DN37" s="203">
        <v>1764</v>
      </c>
      <c r="DO37" s="115">
        <v>3062</v>
      </c>
      <c r="DP37" s="204">
        <v>19787</v>
      </c>
      <c r="DQ37" s="304">
        <f t="shared" si="0"/>
        <v>57.609405617243638</v>
      </c>
      <c r="DR37" s="305">
        <f t="shared" si="1"/>
        <v>8.9149441552534494</v>
      </c>
      <c r="DS37" s="205">
        <v>2547.37</v>
      </c>
      <c r="DT37" s="203">
        <v>1865</v>
      </c>
      <c r="DU37" s="115">
        <v>3449</v>
      </c>
      <c r="DV37" s="204">
        <v>25218</v>
      </c>
      <c r="DW37" s="304">
        <f t="shared" si="2"/>
        <v>54.073644534647727</v>
      </c>
      <c r="DX37" s="305">
        <f t="shared" si="3"/>
        <v>7.3955111428344837</v>
      </c>
      <c r="DY37" s="205">
        <v>2809.2</v>
      </c>
      <c r="DZ37" s="203">
        <v>1924</v>
      </c>
      <c r="EA37" s="115">
        <v>2828</v>
      </c>
      <c r="EB37" s="204">
        <v>19067</v>
      </c>
      <c r="EC37" s="304">
        <f t="shared" si="4"/>
        <v>68.033946251768029</v>
      </c>
      <c r="ED37" s="305">
        <f t="shared" si="5"/>
        <v>10.090732679498609</v>
      </c>
      <c r="EE37" s="205">
        <v>3203.75</v>
      </c>
    </row>
    <row r="38" spans="1:135" ht="11.4" x14ac:dyDescent="0.2">
      <c r="A38" s="405"/>
      <c r="C38" s="117" t="s">
        <v>107</v>
      </c>
      <c r="D38" s="114">
        <f t="shared" si="6"/>
        <v>138670</v>
      </c>
      <c r="E38" s="114">
        <f t="shared" si="7"/>
        <v>216245</v>
      </c>
      <c r="F38" s="114">
        <f t="shared" si="8"/>
        <v>972529</v>
      </c>
      <c r="G38" s="299">
        <f t="shared" si="9"/>
        <v>64.126338181229627</v>
      </c>
      <c r="H38" s="300">
        <f t="shared" si="10"/>
        <v>14.258700768820262</v>
      </c>
      <c r="I38" s="202">
        <f t="shared" si="11"/>
        <v>296255.87</v>
      </c>
      <c r="J38" s="200">
        <v>6471</v>
      </c>
      <c r="K38" s="114">
        <v>1821</v>
      </c>
      <c r="L38" s="201">
        <v>10876</v>
      </c>
      <c r="M38" s="299">
        <f t="shared" si="12"/>
        <v>355.35420098846788</v>
      </c>
      <c r="N38" s="300">
        <f t="shared" si="66"/>
        <v>59.497977197499083</v>
      </c>
      <c r="O38" s="202">
        <v>16693.07</v>
      </c>
      <c r="P38" s="200">
        <v>7437</v>
      </c>
      <c r="Q38" s="114">
        <v>761</v>
      </c>
      <c r="R38" s="201">
        <v>1301</v>
      </c>
      <c r="S38" s="299">
        <f t="shared" si="14"/>
        <v>977.26675427069642</v>
      </c>
      <c r="T38" s="300">
        <f t="shared" si="67"/>
        <v>571.63720215219064</v>
      </c>
      <c r="U38" s="202">
        <v>19530.650000000001</v>
      </c>
      <c r="V38" s="200">
        <v>8434</v>
      </c>
      <c r="W38" s="114">
        <v>4457</v>
      </c>
      <c r="X38" s="201">
        <v>8380</v>
      </c>
      <c r="Y38" s="299">
        <f t="shared" si="16"/>
        <v>189.23042405205294</v>
      </c>
      <c r="Z38" s="300">
        <f t="shared" si="68"/>
        <v>100.64439140811456</v>
      </c>
      <c r="AA38" s="202">
        <v>20643.2</v>
      </c>
      <c r="AB38" s="200">
        <v>8215</v>
      </c>
      <c r="AC38" s="114">
        <v>9183</v>
      </c>
      <c r="AD38" s="201">
        <v>13213</v>
      </c>
      <c r="AE38" s="299">
        <f t="shared" si="18"/>
        <v>89.458782532941299</v>
      </c>
      <c r="AF38" s="300">
        <f t="shared" si="69"/>
        <v>62.173616892454397</v>
      </c>
      <c r="AG38" s="202">
        <v>18902.71</v>
      </c>
      <c r="AH38" s="200">
        <v>6957</v>
      </c>
      <c r="AI38" s="114">
        <v>12249</v>
      </c>
      <c r="AJ38" s="201">
        <v>22431</v>
      </c>
      <c r="AK38" s="299">
        <f t="shared" si="20"/>
        <v>56.79647318148421</v>
      </c>
      <c r="AL38" s="300">
        <f t="shared" si="70"/>
        <v>31.015113013240601</v>
      </c>
      <c r="AM38" s="202">
        <v>15777.28</v>
      </c>
      <c r="AN38" s="200">
        <v>7156</v>
      </c>
      <c r="AO38" s="114">
        <v>14141</v>
      </c>
      <c r="AP38" s="201">
        <v>28547</v>
      </c>
      <c r="AQ38" s="299">
        <f t="shared" si="22"/>
        <v>50.604624849727742</v>
      </c>
      <c r="AR38" s="300">
        <f t="shared" si="71"/>
        <v>25.067432654919958</v>
      </c>
      <c r="AS38" s="202">
        <v>15486.29</v>
      </c>
      <c r="AT38" s="200">
        <v>7209</v>
      </c>
      <c r="AU38" s="114">
        <v>15015</v>
      </c>
      <c r="AV38" s="201">
        <v>30913</v>
      </c>
      <c r="AW38" s="299">
        <f t="shared" si="24"/>
        <v>48.011988011988009</v>
      </c>
      <c r="AX38" s="300">
        <f t="shared" si="72"/>
        <v>23.320285963833985</v>
      </c>
      <c r="AY38" s="202">
        <v>16141.19</v>
      </c>
      <c r="AZ38" s="200">
        <v>6774</v>
      </c>
      <c r="BA38" s="114">
        <v>14984</v>
      </c>
      <c r="BB38" s="201">
        <v>38804</v>
      </c>
      <c r="BC38" s="299">
        <f t="shared" si="26"/>
        <v>45.20822210357715</v>
      </c>
      <c r="BD38" s="300">
        <f t="shared" si="73"/>
        <v>17.456963199670135</v>
      </c>
      <c r="BE38" s="202">
        <v>14362.03</v>
      </c>
      <c r="BF38" s="200">
        <v>6930</v>
      </c>
      <c r="BG38" s="114">
        <v>9852</v>
      </c>
      <c r="BH38" s="201">
        <v>28418</v>
      </c>
      <c r="BI38" s="299">
        <f t="shared" si="28"/>
        <v>70.341047503045061</v>
      </c>
      <c r="BJ38" s="300">
        <f t="shared" si="74"/>
        <v>24.385952565275527</v>
      </c>
      <c r="BK38" s="202">
        <v>15622.19</v>
      </c>
      <c r="BL38" s="200">
        <v>6186</v>
      </c>
      <c r="BM38" s="114">
        <v>13343</v>
      </c>
      <c r="BN38" s="201">
        <v>47454</v>
      </c>
      <c r="BO38" s="299">
        <f t="shared" si="30"/>
        <v>46.361387993704561</v>
      </c>
      <c r="BP38" s="300">
        <f t="shared" si="75"/>
        <v>13.035782020482994</v>
      </c>
      <c r="BQ38" s="202">
        <v>13489.74</v>
      </c>
      <c r="BR38" s="200">
        <v>6146</v>
      </c>
      <c r="BS38" s="114">
        <v>10105</v>
      </c>
      <c r="BT38" s="201">
        <v>62943</v>
      </c>
      <c r="BU38" s="299">
        <f t="shared" si="32"/>
        <v>60.82137555665512</v>
      </c>
      <c r="BV38" s="300">
        <f t="shared" si="76"/>
        <v>9.7643900036540998</v>
      </c>
      <c r="BW38" s="202">
        <v>12847.32</v>
      </c>
      <c r="BX38" s="200">
        <v>6678</v>
      </c>
      <c r="BY38" s="114">
        <v>10892</v>
      </c>
      <c r="BZ38" s="201">
        <v>66099</v>
      </c>
      <c r="CA38" s="299">
        <f t="shared" si="34"/>
        <v>61.311053984575835</v>
      </c>
      <c r="CB38" s="300">
        <f t="shared" si="77"/>
        <v>10.10302727726592</v>
      </c>
      <c r="CC38" s="202">
        <v>14988.61</v>
      </c>
      <c r="CD38" s="200">
        <v>6065</v>
      </c>
      <c r="CE38" s="114">
        <v>11720</v>
      </c>
      <c r="CF38" s="201">
        <v>60741</v>
      </c>
      <c r="CG38" s="299">
        <f t="shared" si="36"/>
        <v>51.749146757679178</v>
      </c>
      <c r="CH38" s="300">
        <f t="shared" si="78"/>
        <v>9.9850183566289648</v>
      </c>
      <c r="CI38" s="202">
        <v>12687.72</v>
      </c>
      <c r="CJ38" s="200">
        <v>5980</v>
      </c>
      <c r="CK38" s="114">
        <v>9800</v>
      </c>
      <c r="CL38" s="201">
        <v>61757</v>
      </c>
      <c r="CM38" s="299">
        <f t="shared" si="38"/>
        <v>61.020408163265301</v>
      </c>
      <c r="CN38" s="300">
        <f t="shared" si="79"/>
        <v>9.6831128455073934</v>
      </c>
      <c r="CO38" s="202">
        <v>12917.47</v>
      </c>
      <c r="CP38" s="200">
        <v>5933</v>
      </c>
      <c r="CQ38" s="114">
        <v>9963</v>
      </c>
      <c r="CR38" s="201">
        <v>65243</v>
      </c>
      <c r="CS38" s="299">
        <f t="shared" si="40"/>
        <v>59.550336244103185</v>
      </c>
      <c r="CT38" s="300">
        <f t="shared" si="80"/>
        <v>9.093695875419586</v>
      </c>
      <c r="CU38" s="202">
        <v>13316.23</v>
      </c>
      <c r="CV38" s="200">
        <v>6007</v>
      </c>
      <c r="CW38" s="114">
        <v>13958</v>
      </c>
      <c r="CX38" s="201">
        <v>70035</v>
      </c>
      <c r="CY38" s="299">
        <f t="shared" si="42"/>
        <v>43.036251611978791</v>
      </c>
      <c r="CZ38" s="300">
        <f t="shared" si="81"/>
        <v>8.5771400014278569</v>
      </c>
      <c r="DA38" s="202">
        <v>10874.24</v>
      </c>
      <c r="DB38" s="200">
        <v>5789</v>
      </c>
      <c r="DC38" s="114">
        <v>12149</v>
      </c>
      <c r="DD38" s="201">
        <v>74529</v>
      </c>
      <c r="DE38" s="299">
        <f t="shared" si="44"/>
        <v>47.650012346695206</v>
      </c>
      <c r="DF38" s="300">
        <f t="shared" si="82"/>
        <v>7.7674462289846913</v>
      </c>
      <c r="DG38" s="202">
        <v>10327.540000000001</v>
      </c>
      <c r="DH38" s="200">
        <v>5878</v>
      </c>
      <c r="DI38" s="114">
        <v>10956</v>
      </c>
      <c r="DJ38" s="201">
        <v>66114</v>
      </c>
      <c r="DK38" s="299">
        <f t="shared" si="46"/>
        <v>53.650967506389193</v>
      </c>
      <c r="DL38" s="300">
        <f t="shared" si="83"/>
        <v>8.8907039356263429</v>
      </c>
      <c r="DM38" s="202">
        <v>10304.33</v>
      </c>
      <c r="DN38" s="200">
        <v>6107</v>
      </c>
      <c r="DO38" s="114">
        <v>10096</v>
      </c>
      <c r="DP38" s="201">
        <v>67917</v>
      </c>
      <c r="DQ38" s="303">
        <f t="shared" si="0"/>
        <v>60.489302694136292</v>
      </c>
      <c r="DR38" s="300">
        <f t="shared" si="1"/>
        <v>8.9918577086738232</v>
      </c>
      <c r="DS38" s="202">
        <v>10605.86</v>
      </c>
      <c r="DT38" s="200">
        <v>6155</v>
      </c>
      <c r="DU38" s="114">
        <v>11535</v>
      </c>
      <c r="DV38" s="201">
        <v>84838</v>
      </c>
      <c r="DW38" s="303">
        <f t="shared" si="2"/>
        <v>53.359341135674029</v>
      </c>
      <c r="DX38" s="300">
        <f t="shared" si="3"/>
        <v>7.2550036540229605</v>
      </c>
      <c r="DY38" s="202">
        <v>10201.469999999999</v>
      </c>
      <c r="DZ38" s="200">
        <v>6163</v>
      </c>
      <c r="EA38" s="114">
        <v>9265</v>
      </c>
      <c r="EB38" s="201">
        <v>61976</v>
      </c>
      <c r="EC38" s="303">
        <f t="shared" si="4"/>
        <v>66.519158121964381</v>
      </c>
      <c r="ED38" s="300">
        <f t="shared" si="5"/>
        <v>9.944171937524203</v>
      </c>
      <c r="EE38" s="202">
        <v>10536.73</v>
      </c>
    </row>
    <row r="39" spans="1:135" ht="11.4" x14ac:dyDescent="0.2">
      <c r="A39" s="405"/>
      <c r="C39" s="116" t="s">
        <v>108</v>
      </c>
      <c r="D39" s="115">
        <f t="shared" si="6"/>
        <v>108414</v>
      </c>
      <c r="E39" s="115">
        <f t="shared" si="7"/>
        <v>114565</v>
      </c>
      <c r="F39" s="115">
        <f t="shared" si="8"/>
        <v>672847</v>
      </c>
      <c r="G39" s="297">
        <f t="shared" si="9"/>
        <v>94.63099550473531</v>
      </c>
      <c r="H39" s="298">
        <f t="shared" si="10"/>
        <v>16.112726964673989</v>
      </c>
      <c r="I39" s="205">
        <f t="shared" si="11"/>
        <v>230175.73</v>
      </c>
      <c r="J39" s="203">
        <v>4399</v>
      </c>
      <c r="K39" s="115">
        <v>849</v>
      </c>
      <c r="L39" s="204">
        <v>7357</v>
      </c>
      <c r="M39" s="297">
        <f t="shared" si="12"/>
        <v>518.13898704358076</v>
      </c>
      <c r="N39" s="298">
        <f t="shared" si="66"/>
        <v>59.793394046486334</v>
      </c>
      <c r="O39" s="205">
        <v>10998.97</v>
      </c>
      <c r="P39" s="203">
        <v>4970</v>
      </c>
      <c r="Q39" s="115">
        <v>856</v>
      </c>
      <c r="R39" s="204">
        <v>2161</v>
      </c>
      <c r="S39" s="297">
        <f t="shared" si="14"/>
        <v>580.60747663551399</v>
      </c>
      <c r="T39" s="298">
        <f t="shared" si="67"/>
        <v>229.98611753817676</v>
      </c>
      <c r="U39" s="205">
        <v>12993.88</v>
      </c>
      <c r="V39" s="203">
        <v>5864</v>
      </c>
      <c r="W39" s="115">
        <v>2065</v>
      </c>
      <c r="X39" s="204">
        <v>3398</v>
      </c>
      <c r="Y39" s="297">
        <f t="shared" si="16"/>
        <v>283.9709443099274</v>
      </c>
      <c r="Z39" s="298">
        <f t="shared" si="68"/>
        <v>172.57210123602118</v>
      </c>
      <c r="AA39" s="205">
        <v>14459.36</v>
      </c>
      <c r="AB39" s="203">
        <v>5721</v>
      </c>
      <c r="AC39" s="115">
        <v>6125</v>
      </c>
      <c r="AD39" s="204">
        <v>10392</v>
      </c>
      <c r="AE39" s="297">
        <f t="shared" si="18"/>
        <v>93.40408163265306</v>
      </c>
      <c r="AF39" s="298">
        <f t="shared" si="69"/>
        <v>55.051963048498841</v>
      </c>
      <c r="AG39" s="205">
        <v>13505.94</v>
      </c>
      <c r="AH39" s="203">
        <v>4996</v>
      </c>
      <c r="AI39" s="115">
        <v>7079</v>
      </c>
      <c r="AJ39" s="204">
        <v>16214</v>
      </c>
      <c r="AK39" s="297">
        <f t="shared" si="20"/>
        <v>70.574939963271646</v>
      </c>
      <c r="AL39" s="298">
        <f t="shared" si="70"/>
        <v>30.812877759960529</v>
      </c>
      <c r="AM39" s="205">
        <v>11447.19</v>
      </c>
      <c r="AN39" s="203">
        <v>5419</v>
      </c>
      <c r="AO39" s="115">
        <v>8070</v>
      </c>
      <c r="AP39" s="204">
        <v>20210</v>
      </c>
      <c r="AQ39" s="297">
        <f t="shared" si="22"/>
        <v>67.149938042131353</v>
      </c>
      <c r="AR39" s="298">
        <f t="shared" si="71"/>
        <v>26.813458683819892</v>
      </c>
      <c r="AS39" s="205">
        <v>12346.06</v>
      </c>
      <c r="AT39" s="203">
        <v>5585</v>
      </c>
      <c r="AU39" s="115">
        <v>8305</v>
      </c>
      <c r="AV39" s="204">
        <v>22580</v>
      </c>
      <c r="AW39" s="297">
        <f t="shared" si="24"/>
        <v>67.248645394340755</v>
      </c>
      <c r="AX39" s="298">
        <f t="shared" si="72"/>
        <v>24.734278122232066</v>
      </c>
      <c r="AY39" s="205">
        <v>12746.66</v>
      </c>
      <c r="AZ39" s="203">
        <v>5250</v>
      </c>
      <c r="BA39" s="115">
        <v>9435</v>
      </c>
      <c r="BB39" s="204">
        <v>28808</v>
      </c>
      <c r="BC39" s="297">
        <f t="shared" si="26"/>
        <v>55.643879173290934</v>
      </c>
      <c r="BD39" s="298">
        <f t="shared" si="73"/>
        <v>18.224104415440156</v>
      </c>
      <c r="BE39" s="205">
        <v>11378.48</v>
      </c>
      <c r="BF39" s="203">
        <v>5514</v>
      </c>
      <c r="BG39" s="115">
        <v>4780</v>
      </c>
      <c r="BH39" s="204">
        <v>16746</v>
      </c>
      <c r="BI39" s="297">
        <f t="shared" si="28"/>
        <v>115.35564853556485</v>
      </c>
      <c r="BJ39" s="298">
        <f t="shared" si="74"/>
        <v>32.927266212826943</v>
      </c>
      <c r="BK39" s="205">
        <v>11928.44</v>
      </c>
      <c r="BL39" s="203">
        <v>5167</v>
      </c>
      <c r="BM39" s="115">
        <v>6086</v>
      </c>
      <c r="BN39" s="204">
        <v>29595</v>
      </c>
      <c r="BO39" s="297">
        <f t="shared" si="30"/>
        <v>84.899769963851455</v>
      </c>
      <c r="BP39" s="298">
        <f t="shared" si="75"/>
        <v>17.459030241594863</v>
      </c>
      <c r="BQ39" s="205">
        <v>11342.82</v>
      </c>
      <c r="BR39" s="203">
        <v>5115</v>
      </c>
      <c r="BS39" s="115">
        <v>6653</v>
      </c>
      <c r="BT39" s="204">
        <v>45195</v>
      </c>
      <c r="BU39" s="297">
        <f t="shared" si="32"/>
        <v>76.88260934916579</v>
      </c>
      <c r="BV39" s="298">
        <f t="shared" si="76"/>
        <v>11.317623630932626</v>
      </c>
      <c r="BW39" s="205">
        <v>10969.43</v>
      </c>
      <c r="BX39" s="203">
        <v>5713</v>
      </c>
      <c r="BY39" s="115">
        <v>4838</v>
      </c>
      <c r="BZ39" s="204">
        <v>43915</v>
      </c>
      <c r="CA39" s="297">
        <f t="shared" si="34"/>
        <v>118.0859859446052</v>
      </c>
      <c r="CB39" s="298">
        <f t="shared" si="77"/>
        <v>13.009222361379939</v>
      </c>
      <c r="CC39" s="205">
        <v>12402.04</v>
      </c>
      <c r="CD39" s="203">
        <v>4952</v>
      </c>
      <c r="CE39" s="115">
        <v>6018</v>
      </c>
      <c r="CF39" s="204">
        <v>44332</v>
      </c>
      <c r="CG39" s="297">
        <f t="shared" si="36"/>
        <v>82.286473911598534</v>
      </c>
      <c r="CH39" s="298">
        <f t="shared" si="78"/>
        <v>11.170260759722096</v>
      </c>
      <c r="CI39" s="205">
        <v>10795.46</v>
      </c>
      <c r="CJ39" s="203">
        <v>4763</v>
      </c>
      <c r="CK39" s="115">
        <v>4458</v>
      </c>
      <c r="CL39" s="204">
        <v>44088</v>
      </c>
      <c r="CM39" s="297">
        <f t="shared" si="38"/>
        <v>106.84163301929117</v>
      </c>
      <c r="CN39" s="298">
        <f t="shared" si="79"/>
        <v>10.803393213572853</v>
      </c>
      <c r="CO39" s="205">
        <v>10011.58</v>
      </c>
      <c r="CP39" s="203">
        <v>5028</v>
      </c>
      <c r="CQ39" s="115">
        <v>5832</v>
      </c>
      <c r="CR39" s="204">
        <v>46472</v>
      </c>
      <c r="CS39" s="297">
        <f t="shared" si="40"/>
        <v>86.21399176954732</v>
      </c>
      <c r="CT39" s="298">
        <f t="shared" si="80"/>
        <v>10.819418144258909</v>
      </c>
      <c r="CU39" s="205">
        <v>10378.700000000001</v>
      </c>
      <c r="CV39" s="203">
        <v>4918</v>
      </c>
      <c r="CW39" s="115">
        <v>4543</v>
      </c>
      <c r="CX39" s="204">
        <v>43990</v>
      </c>
      <c r="CY39" s="297">
        <f t="shared" si="42"/>
        <v>108.25445740699978</v>
      </c>
      <c r="CZ39" s="298">
        <f t="shared" si="81"/>
        <v>11.179813593998636</v>
      </c>
      <c r="DA39" s="205">
        <v>8902.7000000000007</v>
      </c>
      <c r="DB39" s="203">
        <v>4867</v>
      </c>
      <c r="DC39" s="115">
        <v>6290</v>
      </c>
      <c r="DD39" s="204">
        <v>52174</v>
      </c>
      <c r="DE39" s="297">
        <f t="shared" si="44"/>
        <v>77.376788553259146</v>
      </c>
      <c r="DF39" s="298">
        <f t="shared" si="82"/>
        <v>9.3284011193314686</v>
      </c>
      <c r="DG39" s="205">
        <v>8428.91</v>
      </c>
      <c r="DH39" s="203">
        <v>5104</v>
      </c>
      <c r="DI39" s="115">
        <v>5718</v>
      </c>
      <c r="DJ39" s="204">
        <v>45445</v>
      </c>
      <c r="DK39" s="297">
        <f t="shared" si="46"/>
        <v>89.26197971318642</v>
      </c>
      <c r="DL39" s="298">
        <f t="shared" si="83"/>
        <v>11.231158543294091</v>
      </c>
      <c r="DM39" s="205">
        <v>9029.09</v>
      </c>
      <c r="DN39" s="203">
        <v>4932</v>
      </c>
      <c r="DO39" s="115">
        <v>5515</v>
      </c>
      <c r="DP39" s="204">
        <v>48505</v>
      </c>
      <c r="DQ39" s="304">
        <f t="shared" si="0"/>
        <v>89.428830462375345</v>
      </c>
      <c r="DR39" s="305">
        <f t="shared" si="1"/>
        <v>10.168023915060303</v>
      </c>
      <c r="DS39" s="205">
        <v>8470.7199999999993</v>
      </c>
      <c r="DT39" s="203">
        <v>4949</v>
      </c>
      <c r="DU39" s="115">
        <v>5812</v>
      </c>
      <c r="DV39" s="204">
        <v>60056</v>
      </c>
      <c r="DW39" s="304">
        <f t="shared" si="2"/>
        <v>85.151410874053681</v>
      </c>
      <c r="DX39" s="305">
        <f t="shared" si="3"/>
        <v>8.2406420674037566</v>
      </c>
      <c r="DY39" s="205">
        <v>8865.2199999999993</v>
      </c>
      <c r="DZ39" s="203">
        <v>5188</v>
      </c>
      <c r="EA39" s="115">
        <v>5238</v>
      </c>
      <c r="EB39" s="204">
        <v>41214</v>
      </c>
      <c r="EC39" s="304">
        <f t="shared" si="4"/>
        <v>99.045437189767085</v>
      </c>
      <c r="ED39" s="305">
        <f t="shared" si="5"/>
        <v>12.587955549085262</v>
      </c>
      <c r="EE39" s="205">
        <v>8774.08</v>
      </c>
    </row>
    <row r="40" spans="1:135" ht="11.4" x14ac:dyDescent="0.2">
      <c r="A40" s="405"/>
      <c r="C40" s="117" t="s">
        <v>109</v>
      </c>
      <c r="D40" s="114">
        <f t="shared" si="6"/>
        <v>89564</v>
      </c>
      <c r="E40" s="114">
        <f t="shared" si="7"/>
        <v>95358</v>
      </c>
      <c r="F40" s="114">
        <f t="shared" si="8"/>
        <v>535860</v>
      </c>
      <c r="G40" s="299">
        <f t="shared" si="9"/>
        <v>93.923949747268182</v>
      </c>
      <c r="H40" s="300">
        <f t="shared" si="10"/>
        <v>16.714067107080208</v>
      </c>
      <c r="I40" s="202">
        <f t="shared" si="11"/>
        <v>211718.84</v>
      </c>
      <c r="J40" s="200">
        <v>4431</v>
      </c>
      <c r="K40" s="114">
        <v>1026</v>
      </c>
      <c r="L40" s="201">
        <v>7731</v>
      </c>
      <c r="M40" s="299">
        <f t="shared" si="12"/>
        <v>431.87134502923976</v>
      </c>
      <c r="N40" s="300">
        <f t="shared" si="66"/>
        <v>57.314707023670927</v>
      </c>
      <c r="O40" s="202">
        <v>13945.11</v>
      </c>
      <c r="P40" s="200">
        <v>5259</v>
      </c>
      <c r="Q40" s="114">
        <v>390</v>
      </c>
      <c r="R40" s="201">
        <v>1189</v>
      </c>
      <c r="S40" s="299">
        <f t="shared" si="14"/>
        <v>1348.4615384615386</v>
      </c>
      <c r="T40" s="300">
        <f t="shared" si="67"/>
        <v>442.30445752733391</v>
      </c>
      <c r="U40" s="202">
        <v>17392.810000000001</v>
      </c>
      <c r="V40" s="200">
        <v>5574</v>
      </c>
      <c r="W40" s="114">
        <v>1598</v>
      </c>
      <c r="X40" s="201">
        <v>2892</v>
      </c>
      <c r="Y40" s="299">
        <f t="shared" si="16"/>
        <v>348.81101376720898</v>
      </c>
      <c r="Z40" s="300">
        <f t="shared" si="68"/>
        <v>192.73858921161826</v>
      </c>
      <c r="AA40" s="202">
        <v>16544.78</v>
      </c>
      <c r="AB40" s="200">
        <v>5285</v>
      </c>
      <c r="AC40" s="114">
        <v>5077</v>
      </c>
      <c r="AD40" s="201">
        <v>11695</v>
      </c>
      <c r="AE40" s="299">
        <f t="shared" si="18"/>
        <v>104.09690762261179</v>
      </c>
      <c r="AF40" s="300">
        <f t="shared" si="69"/>
        <v>45.190252244548951</v>
      </c>
      <c r="AG40" s="202">
        <v>14638.43</v>
      </c>
      <c r="AH40" s="200">
        <v>4275</v>
      </c>
      <c r="AI40" s="114">
        <v>5486</v>
      </c>
      <c r="AJ40" s="201">
        <v>17596</v>
      </c>
      <c r="AK40" s="299">
        <f t="shared" si="20"/>
        <v>77.925628873496166</v>
      </c>
      <c r="AL40" s="300">
        <f t="shared" si="70"/>
        <v>24.295294385087519</v>
      </c>
      <c r="AM40" s="202">
        <v>10265.06</v>
      </c>
      <c r="AN40" s="200">
        <v>4898</v>
      </c>
      <c r="AO40" s="114">
        <v>5497</v>
      </c>
      <c r="AP40" s="201">
        <v>20090</v>
      </c>
      <c r="AQ40" s="299">
        <f t="shared" si="22"/>
        <v>89.103147171184276</v>
      </c>
      <c r="AR40" s="300">
        <f t="shared" si="71"/>
        <v>24.380288700846194</v>
      </c>
      <c r="AS40" s="202">
        <v>12010.94</v>
      </c>
      <c r="AT40" s="200">
        <v>4709</v>
      </c>
      <c r="AU40" s="114">
        <v>5889</v>
      </c>
      <c r="AV40" s="201">
        <v>21181</v>
      </c>
      <c r="AW40" s="299">
        <f t="shared" si="24"/>
        <v>79.962642214297844</v>
      </c>
      <c r="AX40" s="300">
        <f t="shared" si="72"/>
        <v>22.232189226193285</v>
      </c>
      <c r="AY40" s="202">
        <v>11698.27</v>
      </c>
      <c r="AZ40" s="200">
        <v>4552</v>
      </c>
      <c r="BA40" s="114">
        <v>7056</v>
      </c>
      <c r="BB40" s="201">
        <v>26529</v>
      </c>
      <c r="BC40" s="299">
        <f t="shared" si="26"/>
        <v>64.512471655328795</v>
      </c>
      <c r="BD40" s="300">
        <f t="shared" si="73"/>
        <v>17.158581175317579</v>
      </c>
      <c r="BE40" s="202">
        <v>10867.63</v>
      </c>
      <c r="BF40" s="200">
        <v>4772</v>
      </c>
      <c r="BG40" s="114">
        <v>4060</v>
      </c>
      <c r="BH40" s="201">
        <v>14953</v>
      </c>
      <c r="BI40" s="299">
        <f t="shared" si="28"/>
        <v>117.53694581280789</v>
      </c>
      <c r="BJ40" s="300">
        <f t="shared" si="74"/>
        <v>31.913328429077776</v>
      </c>
      <c r="BK40" s="202">
        <v>11071.17</v>
      </c>
      <c r="BL40" s="200">
        <v>4133</v>
      </c>
      <c r="BM40" s="114">
        <v>6655</v>
      </c>
      <c r="BN40" s="201">
        <v>27804</v>
      </c>
      <c r="BO40" s="299">
        <f t="shared" si="30"/>
        <v>62.103681442524419</v>
      </c>
      <c r="BP40" s="300">
        <f t="shared" si="75"/>
        <v>14.864767659329592</v>
      </c>
      <c r="BQ40" s="202">
        <v>9369.2900000000009</v>
      </c>
      <c r="BR40" s="200">
        <v>3784</v>
      </c>
      <c r="BS40" s="114">
        <v>5205</v>
      </c>
      <c r="BT40" s="201">
        <v>30521</v>
      </c>
      <c r="BU40" s="299">
        <f t="shared" si="32"/>
        <v>72.699327569644566</v>
      </c>
      <c r="BV40" s="300">
        <f t="shared" si="76"/>
        <v>12.398021034697422</v>
      </c>
      <c r="BW40" s="202">
        <v>8623.5300000000007</v>
      </c>
      <c r="BX40" s="200">
        <v>4309</v>
      </c>
      <c r="BY40" s="114">
        <v>5326</v>
      </c>
      <c r="BZ40" s="201">
        <v>36534</v>
      </c>
      <c r="CA40" s="299">
        <f t="shared" si="34"/>
        <v>80.904994367254972</v>
      </c>
      <c r="CB40" s="300">
        <f t="shared" si="77"/>
        <v>11.794492801226255</v>
      </c>
      <c r="CC40" s="202">
        <v>9880.42</v>
      </c>
      <c r="CD40" s="200">
        <v>3918</v>
      </c>
      <c r="CE40" s="114">
        <v>4869</v>
      </c>
      <c r="CF40" s="201">
        <v>33617</v>
      </c>
      <c r="CG40" s="299">
        <f t="shared" si="36"/>
        <v>80.468268638324091</v>
      </c>
      <c r="CH40" s="300">
        <f t="shared" si="78"/>
        <v>11.654817503049053</v>
      </c>
      <c r="CI40" s="202">
        <v>8800.76</v>
      </c>
      <c r="CJ40" s="200">
        <v>3752</v>
      </c>
      <c r="CK40" s="114">
        <v>4711</v>
      </c>
      <c r="CL40" s="201">
        <v>32581</v>
      </c>
      <c r="CM40" s="299">
        <f t="shared" si="38"/>
        <v>79.643387815750373</v>
      </c>
      <c r="CN40" s="300">
        <f t="shared" si="79"/>
        <v>11.515914183112857</v>
      </c>
      <c r="CO40" s="202">
        <v>8308.99</v>
      </c>
      <c r="CP40" s="200">
        <v>3755</v>
      </c>
      <c r="CQ40" s="114">
        <v>4496</v>
      </c>
      <c r="CR40" s="201">
        <v>33433</v>
      </c>
      <c r="CS40" s="299">
        <f t="shared" si="40"/>
        <v>83.518683274021356</v>
      </c>
      <c r="CT40" s="300">
        <f t="shared" si="80"/>
        <v>11.2314180600006</v>
      </c>
      <c r="CU40" s="202">
        <v>8382.8700000000008</v>
      </c>
      <c r="CV40" s="200">
        <v>3723</v>
      </c>
      <c r="CW40" s="114">
        <v>4586</v>
      </c>
      <c r="CX40" s="201">
        <v>33736</v>
      </c>
      <c r="CY40" s="299">
        <f t="shared" si="42"/>
        <v>81.181857828172696</v>
      </c>
      <c r="CZ40" s="300">
        <f t="shared" si="81"/>
        <v>11.035688878349537</v>
      </c>
      <c r="DA40" s="202">
        <v>6769.61</v>
      </c>
      <c r="DB40" s="200">
        <v>3612</v>
      </c>
      <c r="DC40" s="114">
        <v>5260</v>
      </c>
      <c r="DD40" s="201">
        <v>40629</v>
      </c>
      <c r="DE40" s="299">
        <f t="shared" si="44"/>
        <v>68.669201520912551</v>
      </c>
      <c r="DF40" s="300">
        <f t="shared" si="82"/>
        <v>8.8902015801521088</v>
      </c>
      <c r="DG40" s="202">
        <v>6667.02</v>
      </c>
      <c r="DH40" s="200">
        <v>3624</v>
      </c>
      <c r="DI40" s="114">
        <v>4661</v>
      </c>
      <c r="DJ40" s="201">
        <v>33296</v>
      </c>
      <c r="DK40" s="299">
        <f t="shared" si="46"/>
        <v>77.751555460201672</v>
      </c>
      <c r="DL40" s="300">
        <f t="shared" si="83"/>
        <v>10.884190293128304</v>
      </c>
      <c r="DM40" s="202">
        <v>6631.78</v>
      </c>
      <c r="DN40" s="200">
        <v>3694</v>
      </c>
      <c r="DO40" s="114">
        <v>4351</v>
      </c>
      <c r="DP40" s="201">
        <v>32227</v>
      </c>
      <c r="DQ40" s="303">
        <f t="shared" si="0"/>
        <v>84.900022983222243</v>
      </c>
      <c r="DR40" s="300">
        <f t="shared" si="1"/>
        <v>11.46243832810997</v>
      </c>
      <c r="DS40" s="202">
        <v>6759.68</v>
      </c>
      <c r="DT40" s="200">
        <v>3790</v>
      </c>
      <c r="DU40" s="114">
        <v>5104</v>
      </c>
      <c r="DV40" s="201">
        <v>45376</v>
      </c>
      <c r="DW40" s="303">
        <f t="shared" si="2"/>
        <v>74.255485893416932</v>
      </c>
      <c r="DX40" s="300">
        <f t="shared" si="3"/>
        <v>8.3524330042313117</v>
      </c>
      <c r="DY40" s="202">
        <v>6537.74</v>
      </c>
      <c r="DZ40" s="200">
        <v>3715</v>
      </c>
      <c r="EA40" s="114">
        <v>4055</v>
      </c>
      <c r="EB40" s="201">
        <v>32250</v>
      </c>
      <c r="EC40" s="303">
        <f t="shared" si="4"/>
        <v>91.615289765721329</v>
      </c>
      <c r="ED40" s="300">
        <f t="shared" si="5"/>
        <v>11.519379844961239</v>
      </c>
      <c r="EE40" s="202">
        <v>6552.95</v>
      </c>
    </row>
    <row r="41" spans="1:135" ht="11.4" x14ac:dyDescent="0.2">
      <c r="A41" s="405"/>
      <c r="C41" s="116" t="s">
        <v>110</v>
      </c>
      <c r="D41" s="115">
        <f t="shared" si="6"/>
        <v>71386</v>
      </c>
      <c r="E41" s="115">
        <f t="shared" si="7"/>
        <v>84197</v>
      </c>
      <c r="F41" s="115">
        <f t="shared" si="8"/>
        <v>540562</v>
      </c>
      <c r="G41" s="297">
        <f t="shared" si="9"/>
        <v>84.784493509269936</v>
      </c>
      <c r="H41" s="298">
        <f t="shared" si="10"/>
        <v>13.205885726336664</v>
      </c>
      <c r="I41" s="205">
        <f t="shared" si="11"/>
        <v>156328.07000000004</v>
      </c>
      <c r="J41" s="203">
        <v>2903</v>
      </c>
      <c r="K41" s="115">
        <v>649</v>
      </c>
      <c r="L41" s="204">
        <v>3827</v>
      </c>
      <c r="M41" s="297">
        <f t="shared" si="12"/>
        <v>447.30354391371338</v>
      </c>
      <c r="N41" s="298">
        <f t="shared" si="66"/>
        <v>75.855761693232296</v>
      </c>
      <c r="O41" s="205">
        <v>7907.6</v>
      </c>
      <c r="P41" s="203">
        <v>3353</v>
      </c>
      <c r="Q41" s="115">
        <v>294</v>
      </c>
      <c r="R41" s="204">
        <v>543</v>
      </c>
      <c r="S41" s="297">
        <f t="shared" si="14"/>
        <v>1140.4761904761906</v>
      </c>
      <c r="T41" s="298">
        <f t="shared" si="67"/>
        <v>617.49539594843463</v>
      </c>
      <c r="U41" s="205">
        <v>8740.44</v>
      </c>
      <c r="V41" s="203">
        <v>3875</v>
      </c>
      <c r="W41" s="115">
        <v>1784</v>
      </c>
      <c r="X41" s="204">
        <v>3018</v>
      </c>
      <c r="Y41" s="297">
        <f t="shared" si="16"/>
        <v>217.20852017937219</v>
      </c>
      <c r="Z41" s="298">
        <f t="shared" si="68"/>
        <v>128.39628893306823</v>
      </c>
      <c r="AA41" s="205">
        <v>9959.68</v>
      </c>
      <c r="AB41" s="203">
        <v>3896</v>
      </c>
      <c r="AC41" s="115">
        <v>5341</v>
      </c>
      <c r="AD41" s="204">
        <v>11752</v>
      </c>
      <c r="AE41" s="297">
        <f t="shared" si="18"/>
        <v>72.945141359296017</v>
      </c>
      <c r="AF41" s="298">
        <f t="shared" si="69"/>
        <v>33.151803948264124</v>
      </c>
      <c r="AG41" s="205">
        <v>9387.65</v>
      </c>
      <c r="AH41" s="203">
        <v>3344</v>
      </c>
      <c r="AI41" s="115">
        <v>5248</v>
      </c>
      <c r="AJ41" s="204">
        <v>19469</v>
      </c>
      <c r="AK41" s="297">
        <f t="shared" si="20"/>
        <v>63.719512195121951</v>
      </c>
      <c r="AL41" s="298">
        <f t="shared" si="70"/>
        <v>17.176023421850122</v>
      </c>
      <c r="AM41" s="205">
        <v>7366.87</v>
      </c>
      <c r="AN41" s="203">
        <v>3640</v>
      </c>
      <c r="AO41" s="115">
        <v>5569</v>
      </c>
      <c r="AP41" s="204">
        <v>25103</v>
      </c>
      <c r="AQ41" s="297">
        <f t="shared" si="22"/>
        <v>65.361824384988338</v>
      </c>
      <c r="AR41" s="298">
        <f t="shared" si="71"/>
        <v>14.500258933195237</v>
      </c>
      <c r="AS41" s="205">
        <v>8038.25</v>
      </c>
      <c r="AT41" s="203">
        <v>3540</v>
      </c>
      <c r="AU41" s="115">
        <v>5127</v>
      </c>
      <c r="AV41" s="204">
        <v>20991</v>
      </c>
      <c r="AW41" s="297">
        <f t="shared" si="24"/>
        <v>69.046225863077822</v>
      </c>
      <c r="AX41" s="298">
        <f t="shared" si="72"/>
        <v>16.864370444476204</v>
      </c>
      <c r="AY41" s="205">
        <v>8304.9599999999991</v>
      </c>
      <c r="AZ41" s="203">
        <v>3682</v>
      </c>
      <c r="BA41" s="115">
        <v>6570</v>
      </c>
      <c r="BB41" s="204">
        <v>31003</v>
      </c>
      <c r="BC41" s="297">
        <f t="shared" si="26"/>
        <v>56.042617960426178</v>
      </c>
      <c r="BD41" s="298">
        <f t="shared" si="73"/>
        <v>11.876270038383382</v>
      </c>
      <c r="BE41" s="205">
        <v>8261.56</v>
      </c>
      <c r="BF41" s="203">
        <v>3949</v>
      </c>
      <c r="BG41" s="115">
        <v>3886</v>
      </c>
      <c r="BH41" s="204">
        <v>16292</v>
      </c>
      <c r="BI41" s="297">
        <f t="shared" si="28"/>
        <v>101.62120432321153</v>
      </c>
      <c r="BJ41" s="298">
        <f t="shared" si="74"/>
        <v>24.23889025288485</v>
      </c>
      <c r="BK41" s="205">
        <v>8880.02</v>
      </c>
      <c r="BL41" s="203">
        <v>3458</v>
      </c>
      <c r="BM41" s="115">
        <v>5639</v>
      </c>
      <c r="BN41" s="204">
        <v>27853</v>
      </c>
      <c r="BO41" s="297">
        <f t="shared" si="30"/>
        <v>61.322929597446354</v>
      </c>
      <c r="BP41" s="298">
        <f t="shared" si="75"/>
        <v>12.4151796933903</v>
      </c>
      <c r="BQ41" s="205">
        <v>7496.61</v>
      </c>
      <c r="BR41" s="203">
        <v>3178</v>
      </c>
      <c r="BS41" s="115">
        <v>4022</v>
      </c>
      <c r="BT41" s="204">
        <v>32295</v>
      </c>
      <c r="BU41" s="297">
        <f t="shared" si="32"/>
        <v>79.015415216310288</v>
      </c>
      <c r="BV41" s="298">
        <f t="shared" si="76"/>
        <v>9.8405325901842389</v>
      </c>
      <c r="BW41" s="205">
        <v>7020.73</v>
      </c>
      <c r="BX41" s="203">
        <v>3692</v>
      </c>
      <c r="BY41" s="115">
        <v>4248</v>
      </c>
      <c r="BZ41" s="204">
        <v>33538</v>
      </c>
      <c r="CA41" s="297">
        <f t="shared" si="34"/>
        <v>86.911487758945384</v>
      </c>
      <c r="CB41" s="298">
        <f t="shared" si="77"/>
        <v>11.008408372592283</v>
      </c>
      <c r="CC41" s="205">
        <v>8196.19</v>
      </c>
      <c r="CD41" s="203">
        <v>3291</v>
      </c>
      <c r="CE41" s="115">
        <v>3824</v>
      </c>
      <c r="CF41" s="204">
        <v>34010</v>
      </c>
      <c r="CG41" s="297">
        <f t="shared" si="36"/>
        <v>86.061715481171547</v>
      </c>
      <c r="CH41" s="298">
        <f t="shared" si="78"/>
        <v>9.6765657159658929</v>
      </c>
      <c r="CI41" s="205">
        <v>7836.03</v>
      </c>
      <c r="CJ41" s="203">
        <v>3259</v>
      </c>
      <c r="CK41" s="115">
        <v>3556</v>
      </c>
      <c r="CL41" s="204">
        <v>30476</v>
      </c>
      <c r="CM41" s="297">
        <f t="shared" si="38"/>
        <v>91.647919010123729</v>
      </c>
      <c r="CN41" s="298">
        <f t="shared" si="79"/>
        <v>10.693660585378659</v>
      </c>
      <c r="CO41" s="205">
        <v>7328.2</v>
      </c>
      <c r="CP41" s="203">
        <v>3186</v>
      </c>
      <c r="CQ41" s="115">
        <v>3827</v>
      </c>
      <c r="CR41" s="204">
        <v>33147</v>
      </c>
      <c r="CS41" s="297">
        <f t="shared" si="40"/>
        <v>83.250587927880844</v>
      </c>
      <c r="CT41" s="298">
        <f t="shared" si="80"/>
        <v>9.611729568286723</v>
      </c>
      <c r="CU41" s="205">
        <v>6927.32</v>
      </c>
      <c r="CV41" s="203">
        <v>3248</v>
      </c>
      <c r="CW41" s="115">
        <v>4172</v>
      </c>
      <c r="CX41" s="204">
        <v>33942</v>
      </c>
      <c r="CY41" s="297">
        <f t="shared" si="42"/>
        <v>77.852348993288587</v>
      </c>
      <c r="CZ41" s="298">
        <f t="shared" si="81"/>
        <v>9.5692652171351131</v>
      </c>
      <c r="DA41" s="205">
        <v>6229.31</v>
      </c>
      <c r="DB41" s="203">
        <v>2858</v>
      </c>
      <c r="DC41" s="115">
        <v>4548</v>
      </c>
      <c r="DD41" s="204">
        <v>39839</v>
      </c>
      <c r="DE41" s="297">
        <f t="shared" si="44"/>
        <v>62.840809146877753</v>
      </c>
      <c r="DF41" s="298">
        <f t="shared" si="82"/>
        <v>7.1738748462561812</v>
      </c>
      <c r="DG41" s="205">
        <v>4998.6400000000003</v>
      </c>
      <c r="DH41" s="203">
        <v>3296</v>
      </c>
      <c r="DI41" s="115">
        <v>4228</v>
      </c>
      <c r="DJ41" s="204">
        <v>36049</v>
      </c>
      <c r="DK41" s="297">
        <f t="shared" si="46"/>
        <v>77.956480605487229</v>
      </c>
      <c r="DL41" s="298">
        <f t="shared" si="83"/>
        <v>9.1431107659019677</v>
      </c>
      <c r="DM41" s="205">
        <v>5926.32</v>
      </c>
      <c r="DN41" s="203">
        <v>3108</v>
      </c>
      <c r="DO41" s="115">
        <v>3623</v>
      </c>
      <c r="DP41" s="204">
        <v>33405</v>
      </c>
      <c r="DQ41" s="304">
        <f t="shared" si="0"/>
        <v>85.785260833563342</v>
      </c>
      <c r="DR41" s="305">
        <f t="shared" si="1"/>
        <v>9.3039964077233943</v>
      </c>
      <c r="DS41" s="205">
        <v>5537.78</v>
      </c>
      <c r="DT41" s="203">
        <v>3332</v>
      </c>
      <c r="DU41" s="115">
        <v>4477</v>
      </c>
      <c r="DV41" s="204">
        <v>43954</v>
      </c>
      <c r="DW41" s="304">
        <f t="shared" si="2"/>
        <v>74.424838061201697</v>
      </c>
      <c r="DX41" s="305">
        <f t="shared" si="3"/>
        <v>7.5806525003412659</v>
      </c>
      <c r="DY41" s="205">
        <v>6083.51</v>
      </c>
      <c r="DZ41" s="203">
        <v>3298</v>
      </c>
      <c r="EA41" s="115">
        <v>3565</v>
      </c>
      <c r="EB41" s="204">
        <v>30056</v>
      </c>
      <c r="EC41" s="304">
        <f t="shared" si="4"/>
        <v>92.510518934081347</v>
      </c>
      <c r="ED41" s="305">
        <f t="shared" si="5"/>
        <v>10.972850678733032</v>
      </c>
      <c r="EE41" s="205">
        <v>5900.4</v>
      </c>
    </row>
    <row r="42" spans="1:135" ht="11.4" x14ac:dyDescent="0.2">
      <c r="A42" s="405"/>
      <c r="C42" s="117" t="s">
        <v>111</v>
      </c>
      <c r="D42" s="114">
        <f t="shared" si="6"/>
        <v>150984</v>
      </c>
      <c r="E42" s="114">
        <f t="shared" si="7"/>
        <v>179931</v>
      </c>
      <c r="F42" s="114">
        <f t="shared" si="8"/>
        <v>1007326</v>
      </c>
      <c r="G42" s="299">
        <f t="shared" si="9"/>
        <v>83.912166330426658</v>
      </c>
      <c r="H42" s="300">
        <f t="shared" si="10"/>
        <v>14.988593563553406</v>
      </c>
      <c r="I42" s="202">
        <f t="shared" si="11"/>
        <v>319172.12</v>
      </c>
      <c r="J42" s="200">
        <v>6544</v>
      </c>
      <c r="K42" s="114">
        <v>2736</v>
      </c>
      <c r="L42" s="201">
        <v>15124</v>
      </c>
      <c r="M42" s="299">
        <f t="shared" si="12"/>
        <v>239.18128654970761</v>
      </c>
      <c r="N42" s="300">
        <f t="shared" si="66"/>
        <v>43.268976461253637</v>
      </c>
      <c r="O42" s="202">
        <v>16847.07</v>
      </c>
      <c r="P42" s="200">
        <v>7551</v>
      </c>
      <c r="Q42" s="114">
        <v>467</v>
      </c>
      <c r="R42" s="201">
        <v>1955</v>
      </c>
      <c r="S42" s="299">
        <f t="shared" si="14"/>
        <v>1616.916488222698</v>
      </c>
      <c r="T42" s="300">
        <f t="shared" si="67"/>
        <v>386.24040920716112</v>
      </c>
      <c r="U42" s="202">
        <v>19094.45</v>
      </c>
      <c r="V42" s="200">
        <v>7983</v>
      </c>
      <c r="W42" s="114">
        <v>3478</v>
      </c>
      <c r="X42" s="201">
        <v>6034</v>
      </c>
      <c r="Y42" s="299">
        <f t="shared" si="16"/>
        <v>229.52846463484761</v>
      </c>
      <c r="Z42" s="300">
        <f t="shared" si="68"/>
        <v>132.30029830957906</v>
      </c>
      <c r="AA42" s="202">
        <v>19676.740000000002</v>
      </c>
      <c r="AB42" s="200">
        <v>8397</v>
      </c>
      <c r="AC42" s="114">
        <v>10133</v>
      </c>
      <c r="AD42" s="201">
        <v>21021</v>
      </c>
      <c r="AE42" s="299">
        <f t="shared" si="18"/>
        <v>82.86785749531235</v>
      </c>
      <c r="AF42" s="300">
        <f t="shared" si="69"/>
        <v>39.945768517197088</v>
      </c>
      <c r="AG42" s="202">
        <v>19542.8</v>
      </c>
      <c r="AH42" s="200">
        <v>6810</v>
      </c>
      <c r="AI42" s="114">
        <v>10887</v>
      </c>
      <c r="AJ42" s="201">
        <v>34267</v>
      </c>
      <c r="AK42" s="299">
        <f t="shared" si="20"/>
        <v>62.55166712593001</v>
      </c>
      <c r="AL42" s="300">
        <f t="shared" si="70"/>
        <v>19.87334753552981</v>
      </c>
      <c r="AM42" s="202">
        <v>15368.02</v>
      </c>
      <c r="AN42" s="200">
        <v>7398</v>
      </c>
      <c r="AO42" s="114">
        <v>11247</v>
      </c>
      <c r="AP42" s="201">
        <v>40826</v>
      </c>
      <c r="AQ42" s="299">
        <f t="shared" si="22"/>
        <v>65.777540677513997</v>
      </c>
      <c r="AR42" s="300">
        <f t="shared" si="71"/>
        <v>18.120805369127517</v>
      </c>
      <c r="AS42" s="202">
        <v>16600.740000000002</v>
      </c>
      <c r="AT42" s="200">
        <v>7925</v>
      </c>
      <c r="AU42" s="114">
        <v>10708</v>
      </c>
      <c r="AV42" s="201">
        <v>41363</v>
      </c>
      <c r="AW42" s="299">
        <f t="shared" si="24"/>
        <v>74.010085917071351</v>
      </c>
      <c r="AX42" s="300">
        <f t="shared" si="72"/>
        <v>19.159635422962552</v>
      </c>
      <c r="AY42" s="202">
        <v>18422.13</v>
      </c>
      <c r="AZ42" s="200">
        <v>7596</v>
      </c>
      <c r="BA42" s="114">
        <v>13013</v>
      </c>
      <c r="BB42" s="201">
        <v>53040</v>
      </c>
      <c r="BC42" s="299">
        <f t="shared" si="26"/>
        <v>58.372396833935291</v>
      </c>
      <c r="BD42" s="300">
        <f t="shared" si="73"/>
        <v>14.321266968325791</v>
      </c>
      <c r="BE42" s="202">
        <v>17017.88</v>
      </c>
      <c r="BF42" s="200">
        <v>8122</v>
      </c>
      <c r="BG42" s="114">
        <v>8104</v>
      </c>
      <c r="BH42" s="201">
        <v>33532</v>
      </c>
      <c r="BI42" s="299">
        <f t="shared" si="28"/>
        <v>100.22211253701876</v>
      </c>
      <c r="BJ42" s="300">
        <f t="shared" si="74"/>
        <v>24.221639031373016</v>
      </c>
      <c r="BK42" s="202">
        <v>17620.25</v>
      </c>
      <c r="BL42" s="200">
        <v>7519</v>
      </c>
      <c r="BM42" s="114">
        <v>11631</v>
      </c>
      <c r="BN42" s="201">
        <v>50519</v>
      </c>
      <c r="BO42" s="299">
        <f t="shared" si="30"/>
        <v>64.646204109706815</v>
      </c>
      <c r="BP42" s="300">
        <f t="shared" si="75"/>
        <v>14.88350917476593</v>
      </c>
      <c r="BQ42" s="202">
        <v>15595.56</v>
      </c>
      <c r="BR42" s="200">
        <v>6967</v>
      </c>
      <c r="BS42" s="114">
        <v>9658</v>
      </c>
      <c r="BT42" s="201">
        <v>61029</v>
      </c>
      <c r="BU42" s="299">
        <f t="shared" si="32"/>
        <v>72.137088424104363</v>
      </c>
      <c r="BV42" s="300">
        <f t="shared" si="76"/>
        <v>11.415884251749169</v>
      </c>
      <c r="BW42" s="202">
        <v>14576.76</v>
      </c>
      <c r="BX42" s="200">
        <v>7772</v>
      </c>
      <c r="BY42" s="114">
        <v>9316</v>
      </c>
      <c r="BZ42" s="201">
        <v>63966</v>
      </c>
      <c r="CA42" s="299">
        <f t="shared" si="34"/>
        <v>83.42636324602833</v>
      </c>
      <c r="CB42" s="300">
        <f t="shared" si="77"/>
        <v>12.150204796298034</v>
      </c>
      <c r="CC42" s="202">
        <v>16054.85</v>
      </c>
      <c r="CD42" s="200">
        <v>6982</v>
      </c>
      <c r="CE42" s="114">
        <v>8468</v>
      </c>
      <c r="CF42" s="201">
        <v>60455</v>
      </c>
      <c r="CG42" s="299">
        <f t="shared" si="36"/>
        <v>82.451582427964098</v>
      </c>
      <c r="CH42" s="300">
        <f t="shared" si="78"/>
        <v>11.549086097097014</v>
      </c>
      <c r="CI42" s="202">
        <v>14552.85</v>
      </c>
      <c r="CJ42" s="200">
        <v>6765</v>
      </c>
      <c r="CK42" s="114">
        <v>8481</v>
      </c>
      <c r="CL42" s="201">
        <v>61139</v>
      </c>
      <c r="CM42" s="299">
        <f t="shared" si="38"/>
        <v>79.766536964980546</v>
      </c>
      <c r="CN42" s="300">
        <f t="shared" si="79"/>
        <v>11.064950359017974</v>
      </c>
      <c r="CO42" s="202">
        <v>14352.89</v>
      </c>
      <c r="CP42" s="200">
        <v>6660</v>
      </c>
      <c r="CQ42" s="114">
        <v>8429</v>
      </c>
      <c r="CR42" s="201">
        <v>61869</v>
      </c>
      <c r="CS42" s="299">
        <f t="shared" si="40"/>
        <v>79.012931545853604</v>
      </c>
      <c r="CT42" s="300">
        <f t="shared" si="80"/>
        <v>10.76468021141444</v>
      </c>
      <c r="CU42" s="202">
        <v>14174.05</v>
      </c>
      <c r="CV42" s="200">
        <v>6607</v>
      </c>
      <c r="CW42" s="114">
        <v>8435</v>
      </c>
      <c r="CX42" s="201">
        <v>61638</v>
      </c>
      <c r="CY42" s="299">
        <f t="shared" si="42"/>
        <v>78.328393598103148</v>
      </c>
      <c r="CZ42" s="300">
        <f t="shared" si="81"/>
        <v>10.719036957720887</v>
      </c>
      <c r="DA42" s="202">
        <v>11833.09</v>
      </c>
      <c r="DB42" s="200">
        <v>6338</v>
      </c>
      <c r="DC42" s="114">
        <v>9999</v>
      </c>
      <c r="DD42" s="201">
        <v>72678</v>
      </c>
      <c r="DE42" s="299">
        <f t="shared" si="44"/>
        <v>63.386338633863382</v>
      </c>
      <c r="DF42" s="300">
        <f t="shared" si="82"/>
        <v>8.7206582459616389</v>
      </c>
      <c r="DG42" s="202">
        <v>10838.54</v>
      </c>
      <c r="DH42" s="200">
        <v>6447</v>
      </c>
      <c r="DI42" s="114">
        <v>8982</v>
      </c>
      <c r="DJ42" s="201">
        <v>66487</v>
      </c>
      <c r="DK42" s="299">
        <f t="shared" si="46"/>
        <v>71.776887107548433</v>
      </c>
      <c r="DL42" s="300">
        <f t="shared" si="83"/>
        <v>9.6966324243837132</v>
      </c>
      <c r="DM42" s="202">
        <v>11612.72</v>
      </c>
      <c r="DN42" s="200">
        <v>6387</v>
      </c>
      <c r="DO42" s="114">
        <v>8209</v>
      </c>
      <c r="DP42" s="201">
        <v>60886</v>
      </c>
      <c r="DQ42" s="303">
        <f t="shared" si="0"/>
        <v>77.80484833719089</v>
      </c>
      <c r="DR42" s="300">
        <f t="shared" si="1"/>
        <v>10.490096245442301</v>
      </c>
      <c r="DS42" s="202">
        <v>11050.49</v>
      </c>
      <c r="DT42" s="200">
        <v>7226</v>
      </c>
      <c r="DU42" s="114">
        <v>9644</v>
      </c>
      <c r="DV42" s="201">
        <v>80778</v>
      </c>
      <c r="DW42" s="303">
        <f t="shared" si="2"/>
        <v>74.927416009954371</v>
      </c>
      <c r="DX42" s="300">
        <f t="shared" si="3"/>
        <v>8.9455049642229323</v>
      </c>
      <c r="DY42" s="202">
        <v>12171.63</v>
      </c>
      <c r="DZ42" s="200">
        <v>6988</v>
      </c>
      <c r="EA42" s="114">
        <v>7906</v>
      </c>
      <c r="EB42" s="201">
        <v>58720</v>
      </c>
      <c r="EC42" s="303">
        <f t="shared" si="4"/>
        <v>88.388565646344546</v>
      </c>
      <c r="ED42" s="300">
        <f t="shared" si="5"/>
        <v>11.900544959128064</v>
      </c>
      <c r="EE42" s="202">
        <v>12168.61</v>
      </c>
    </row>
    <row r="43" spans="1:135" ht="11.4" x14ac:dyDescent="0.2">
      <c r="A43" s="405"/>
      <c r="C43" s="116" t="s">
        <v>112</v>
      </c>
      <c r="D43" s="115">
        <f t="shared" si="6"/>
        <v>127021</v>
      </c>
      <c r="E43" s="115">
        <f t="shared" si="7"/>
        <v>148443</v>
      </c>
      <c r="F43" s="115">
        <f t="shared" si="8"/>
        <v>694831</v>
      </c>
      <c r="G43" s="297">
        <f t="shared" si="9"/>
        <v>85.568871553390863</v>
      </c>
      <c r="H43" s="298">
        <f t="shared" si="10"/>
        <v>18.280848148686516</v>
      </c>
      <c r="I43" s="205">
        <f t="shared" si="11"/>
        <v>270661.43999999994</v>
      </c>
      <c r="J43" s="203">
        <v>4543</v>
      </c>
      <c r="K43" s="115">
        <v>1789</v>
      </c>
      <c r="L43" s="204">
        <v>11177</v>
      </c>
      <c r="M43" s="297">
        <f t="shared" si="12"/>
        <v>253.94074902179989</v>
      </c>
      <c r="N43" s="298">
        <f t="shared" si="66"/>
        <v>40.645969401449406</v>
      </c>
      <c r="O43" s="205">
        <v>11844.32</v>
      </c>
      <c r="P43" s="203">
        <v>5245</v>
      </c>
      <c r="Q43" s="115">
        <v>163</v>
      </c>
      <c r="R43" s="204">
        <v>1014</v>
      </c>
      <c r="S43" s="297">
        <f t="shared" si="14"/>
        <v>3217.7914110429447</v>
      </c>
      <c r="T43" s="298">
        <f t="shared" si="67"/>
        <v>517.25838264299796</v>
      </c>
      <c r="U43" s="205">
        <v>13644.69</v>
      </c>
      <c r="V43" s="203">
        <v>6315</v>
      </c>
      <c r="W43" s="115">
        <v>864</v>
      </c>
      <c r="X43" s="204">
        <v>1923</v>
      </c>
      <c r="Y43" s="297">
        <f t="shared" si="16"/>
        <v>730.90277777777771</v>
      </c>
      <c r="Z43" s="298">
        <f t="shared" si="68"/>
        <v>328.39313572542903</v>
      </c>
      <c r="AA43" s="205">
        <v>16232.06</v>
      </c>
      <c r="AB43" s="203">
        <v>6905</v>
      </c>
      <c r="AC43" s="115">
        <v>6026</v>
      </c>
      <c r="AD43" s="204">
        <v>11015</v>
      </c>
      <c r="AE43" s="297">
        <f t="shared" si="18"/>
        <v>114.58679057417855</v>
      </c>
      <c r="AF43" s="298">
        <f t="shared" si="69"/>
        <v>62.687244666364052</v>
      </c>
      <c r="AG43" s="205">
        <v>16188.72</v>
      </c>
      <c r="AH43" s="203">
        <v>5897</v>
      </c>
      <c r="AI43" s="115">
        <v>9156</v>
      </c>
      <c r="AJ43" s="204">
        <v>20231</v>
      </c>
      <c r="AK43" s="297">
        <f t="shared" si="20"/>
        <v>64.405854084753173</v>
      </c>
      <c r="AL43" s="298">
        <f t="shared" si="70"/>
        <v>29.148336710988087</v>
      </c>
      <c r="AM43" s="205">
        <v>12893.04</v>
      </c>
      <c r="AN43" s="203">
        <v>6430</v>
      </c>
      <c r="AO43" s="115">
        <v>10340</v>
      </c>
      <c r="AP43" s="204">
        <v>29148</v>
      </c>
      <c r="AQ43" s="297">
        <f t="shared" si="22"/>
        <v>62.185686653771768</v>
      </c>
      <c r="AR43" s="298">
        <f t="shared" si="71"/>
        <v>22.059832578564567</v>
      </c>
      <c r="AS43" s="205">
        <v>14365.79</v>
      </c>
      <c r="AT43" s="203">
        <v>6505</v>
      </c>
      <c r="AU43" s="115">
        <v>8964</v>
      </c>
      <c r="AV43" s="204">
        <v>28745</v>
      </c>
      <c r="AW43" s="297">
        <f t="shared" si="24"/>
        <v>72.568049977688531</v>
      </c>
      <c r="AX43" s="298">
        <f t="shared" si="72"/>
        <v>22.630022612628284</v>
      </c>
      <c r="AY43" s="205">
        <v>15564.75</v>
      </c>
      <c r="AZ43" s="203">
        <v>6465</v>
      </c>
      <c r="BA43" s="115">
        <v>9855</v>
      </c>
      <c r="BB43" s="204">
        <v>35857</v>
      </c>
      <c r="BC43" s="297">
        <f t="shared" si="26"/>
        <v>65.601217656012182</v>
      </c>
      <c r="BD43" s="298">
        <f t="shared" si="73"/>
        <v>18.029952310566973</v>
      </c>
      <c r="BE43" s="205">
        <v>14474.92</v>
      </c>
      <c r="BF43" s="203">
        <v>6579</v>
      </c>
      <c r="BG43" s="115">
        <v>5944</v>
      </c>
      <c r="BH43" s="204">
        <v>21461</v>
      </c>
      <c r="BI43" s="297">
        <f t="shared" si="28"/>
        <v>110.68304172274563</v>
      </c>
      <c r="BJ43" s="298">
        <f t="shared" si="74"/>
        <v>30.655607846791856</v>
      </c>
      <c r="BK43" s="205">
        <v>14441.8</v>
      </c>
      <c r="BL43" s="203">
        <v>6019</v>
      </c>
      <c r="BM43" s="115">
        <v>11596</v>
      </c>
      <c r="BN43" s="204">
        <v>35119</v>
      </c>
      <c r="BO43" s="297">
        <f t="shared" si="30"/>
        <v>51.905829596412559</v>
      </c>
      <c r="BP43" s="298">
        <f t="shared" si="75"/>
        <v>17.138870696773825</v>
      </c>
      <c r="BQ43" s="205">
        <v>12512.34</v>
      </c>
      <c r="BR43" s="203">
        <v>6039</v>
      </c>
      <c r="BS43" s="115">
        <v>8261</v>
      </c>
      <c r="BT43" s="204">
        <v>41970</v>
      </c>
      <c r="BU43" s="297">
        <f t="shared" si="32"/>
        <v>73.102529960053261</v>
      </c>
      <c r="BV43" s="298">
        <f t="shared" si="76"/>
        <v>14.388849177984275</v>
      </c>
      <c r="BW43" s="205">
        <v>13037.19</v>
      </c>
      <c r="BX43" s="203">
        <v>6512</v>
      </c>
      <c r="BY43" s="115">
        <v>8423</v>
      </c>
      <c r="BZ43" s="204">
        <v>43805</v>
      </c>
      <c r="CA43" s="297">
        <f t="shared" si="34"/>
        <v>77.312121571886507</v>
      </c>
      <c r="CB43" s="298">
        <f t="shared" si="77"/>
        <v>14.865882890081043</v>
      </c>
      <c r="CC43" s="205">
        <v>13672.8</v>
      </c>
      <c r="CD43" s="203">
        <v>6152</v>
      </c>
      <c r="CE43" s="115">
        <v>6920</v>
      </c>
      <c r="CF43" s="204">
        <v>39397</v>
      </c>
      <c r="CG43" s="297">
        <f t="shared" si="36"/>
        <v>88.901734104046255</v>
      </c>
      <c r="CH43" s="298">
        <f t="shared" si="78"/>
        <v>15.615402187983857</v>
      </c>
      <c r="CI43" s="205">
        <v>13158.34</v>
      </c>
      <c r="CJ43" s="203">
        <v>5874</v>
      </c>
      <c r="CK43" s="115">
        <v>6936</v>
      </c>
      <c r="CL43" s="204">
        <v>40893</v>
      </c>
      <c r="CM43" s="297">
        <f t="shared" si="38"/>
        <v>84.688581314878903</v>
      </c>
      <c r="CN43" s="298">
        <f t="shared" si="79"/>
        <v>14.364316631208277</v>
      </c>
      <c r="CO43" s="205">
        <v>12737.14</v>
      </c>
      <c r="CP43" s="203">
        <v>5904</v>
      </c>
      <c r="CQ43" s="115">
        <v>8082</v>
      </c>
      <c r="CR43" s="204">
        <v>47192</v>
      </c>
      <c r="CS43" s="297">
        <f t="shared" si="40"/>
        <v>73.051224944320708</v>
      </c>
      <c r="CT43" s="298">
        <f t="shared" si="80"/>
        <v>12.510595016104425</v>
      </c>
      <c r="CU43" s="205">
        <v>12931.91</v>
      </c>
      <c r="CV43" s="203">
        <v>6127</v>
      </c>
      <c r="CW43" s="115">
        <v>7013</v>
      </c>
      <c r="CX43" s="204">
        <v>44268</v>
      </c>
      <c r="CY43" s="297">
        <f t="shared" si="42"/>
        <v>87.366319692000573</v>
      </c>
      <c r="CZ43" s="298">
        <f t="shared" si="81"/>
        <v>13.840697569350322</v>
      </c>
      <c r="DA43" s="205">
        <v>10743.43</v>
      </c>
      <c r="DB43" s="203">
        <v>5792</v>
      </c>
      <c r="DC43" s="115">
        <v>8488</v>
      </c>
      <c r="DD43" s="204">
        <v>52610</v>
      </c>
      <c r="DE43" s="297">
        <f t="shared" si="44"/>
        <v>68.237511781338355</v>
      </c>
      <c r="DF43" s="298">
        <f t="shared" si="82"/>
        <v>11.009313818665653</v>
      </c>
      <c r="DG43" s="205">
        <v>10490.96</v>
      </c>
      <c r="DH43" s="203">
        <v>5824</v>
      </c>
      <c r="DI43" s="115">
        <v>7642</v>
      </c>
      <c r="DJ43" s="204">
        <v>45915</v>
      </c>
      <c r="DK43" s="297">
        <f t="shared" si="46"/>
        <v>76.210416121434179</v>
      </c>
      <c r="DL43" s="298">
        <f t="shared" si="83"/>
        <v>12.684307960361538</v>
      </c>
      <c r="DM43" s="205">
        <v>10294.299999999999</v>
      </c>
      <c r="DN43" s="203">
        <v>5680</v>
      </c>
      <c r="DO43" s="115">
        <v>7402</v>
      </c>
      <c r="DP43" s="204">
        <v>43199</v>
      </c>
      <c r="DQ43" s="304">
        <f t="shared" si="0"/>
        <v>76.736017292623615</v>
      </c>
      <c r="DR43" s="305">
        <f t="shared" si="1"/>
        <v>13.148452510474778</v>
      </c>
      <c r="DS43" s="205">
        <v>9738.08</v>
      </c>
      <c r="DT43" s="203">
        <v>6015</v>
      </c>
      <c r="DU43" s="115">
        <v>8177</v>
      </c>
      <c r="DV43" s="204">
        <v>59246</v>
      </c>
      <c r="DW43" s="304">
        <f t="shared" si="2"/>
        <v>73.559985324691198</v>
      </c>
      <c r="DX43" s="305">
        <f t="shared" si="3"/>
        <v>10.152584140701482</v>
      </c>
      <c r="DY43" s="205">
        <v>10657.49</v>
      </c>
      <c r="DZ43" s="203">
        <v>6199</v>
      </c>
      <c r="EA43" s="115">
        <v>6402</v>
      </c>
      <c r="EB43" s="204">
        <v>40646</v>
      </c>
      <c r="EC43" s="304">
        <f t="shared" si="4"/>
        <v>96.829115901280844</v>
      </c>
      <c r="ED43" s="305">
        <f t="shared" si="5"/>
        <v>15.251193229346061</v>
      </c>
      <c r="EE43" s="205">
        <v>11037.37</v>
      </c>
    </row>
    <row r="44" spans="1:135" ht="11.4" x14ac:dyDescent="0.2">
      <c r="A44" s="405"/>
      <c r="C44" s="117" t="s">
        <v>113</v>
      </c>
      <c r="D44" s="114">
        <f t="shared" si="6"/>
        <v>159335</v>
      </c>
      <c r="E44" s="114">
        <f t="shared" si="7"/>
        <v>162368</v>
      </c>
      <c r="F44" s="114">
        <f t="shared" si="8"/>
        <v>765969</v>
      </c>
      <c r="G44" s="299">
        <f t="shared" si="9"/>
        <v>98.132021087899091</v>
      </c>
      <c r="H44" s="300">
        <f t="shared" si="10"/>
        <v>20.801755684629537</v>
      </c>
      <c r="I44" s="202">
        <f t="shared" si="11"/>
        <v>335864.74</v>
      </c>
      <c r="J44" s="200">
        <v>6234</v>
      </c>
      <c r="K44" s="114">
        <v>2533</v>
      </c>
      <c r="L44" s="201">
        <v>15880</v>
      </c>
      <c r="M44" s="299">
        <f t="shared" si="12"/>
        <v>246.11133043821556</v>
      </c>
      <c r="N44" s="300">
        <f t="shared" si="66"/>
        <v>39.256926952141058</v>
      </c>
      <c r="O44" s="202">
        <v>15835.82</v>
      </c>
      <c r="P44" s="200">
        <v>6946</v>
      </c>
      <c r="Q44" s="114">
        <v>1198</v>
      </c>
      <c r="R44" s="201">
        <v>3493</v>
      </c>
      <c r="S44" s="299">
        <f t="shared" si="14"/>
        <v>579.79966611018369</v>
      </c>
      <c r="T44" s="300">
        <f t="shared" si="67"/>
        <v>198.85485256226738</v>
      </c>
      <c r="U44" s="202">
        <v>17256.14</v>
      </c>
      <c r="V44" s="200">
        <v>8634</v>
      </c>
      <c r="W44" s="114">
        <v>4069</v>
      </c>
      <c r="X44" s="201">
        <v>6814</v>
      </c>
      <c r="Y44" s="299">
        <f t="shared" si="16"/>
        <v>212.18972720570167</v>
      </c>
      <c r="Z44" s="300">
        <f t="shared" si="68"/>
        <v>126.70971529204577</v>
      </c>
      <c r="AA44" s="202">
        <v>21068.71</v>
      </c>
      <c r="AB44" s="200">
        <v>8726</v>
      </c>
      <c r="AC44" s="114">
        <v>11334</v>
      </c>
      <c r="AD44" s="201">
        <v>18328</v>
      </c>
      <c r="AE44" s="299">
        <f t="shared" si="18"/>
        <v>76.989588847714842</v>
      </c>
      <c r="AF44" s="300">
        <f t="shared" si="69"/>
        <v>47.610213880401567</v>
      </c>
      <c r="AG44" s="202">
        <v>20138.22</v>
      </c>
      <c r="AH44" s="200">
        <v>7393</v>
      </c>
      <c r="AI44" s="114">
        <v>10770</v>
      </c>
      <c r="AJ44" s="201">
        <v>21659</v>
      </c>
      <c r="AK44" s="299">
        <f t="shared" si="20"/>
        <v>68.644382544103991</v>
      </c>
      <c r="AL44" s="300">
        <f t="shared" si="70"/>
        <v>34.13361651045755</v>
      </c>
      <c r="AM44" s="202">
        <v>16431.28</v>
      </c>
      <c r="AN44" s="200">
        <v>8154</v>
      </c>
      <c r="AO44" s="114">
        <v>13010</v>
      </c>
      <c r="AP44" s="201">
        <v>28111</v>
      </c>
      <c r="AQ44" s="299">
        <f t="shared" si="22"/>
        <v>62.674865488086084</v>
      </c>
      <c r="AR44" s="300">
        <f t="shared" si="71"/>
        <v>29.00643876062751</v>
      </c>
      <c r="AS44" s="202">
        <v>17482.86</v>
      </c>
      <c r="AT44" s="200">
        <v>8515</v>
      </c>
      <c r="AU44" s="114">
        <v>11508</v>
      </c>
      <c r="AV44" s="201">
        <v>27898</v>
      </c>
      <c r="AW44" s="299">
        <f t="shared" si="24"/>
        <v>73.992005561348634</v>
      </c>
      <c r="AX44" s="300">
        <f t="shared" si="72"/>
        <v>30.521901211556386</v>
      </c>
      <c r="AY44" s="202">
        <v>19699.89</v>
      </c>
      <c r="AZ44" s="200">
        <v>8141</v>
      </c>
      <c r="BA44" s="114">
        <v>12048</v>
      </c>
      <c r="BB44" s="201">
        <v>33377</v>
      </c>
      <c r="BC44" s="299">
        <f t="shared" si="26"/>
        <v>67.571381142098275</v>
      </c>
      <c r="BD44" s="300">
        <f t="shared" si="73"/>
        <v>24.391047727477005</v>
      </c>
      <c r="BE44" s="202">
        <v>17493.82</v>
      </c>
      <c r="BF44" s="200">
        <v>8330</v>
      </c>
      <c r="BG44" s="114">
        <v>7752</v>
      </c>
      <c r="BH44" s="201">
        <v>20178</v>
      </c>
      <c r="BI44" s="299">
        <f t="shared" si="28"/>
        <v>107.45614035087718</v>
      </c>
      <c r="BJ44" s="300">
        <f t="shared" si="74"/>
        <v>41.282584993557343</v>
      </c>
      <c r="BK44" s="202">
        <v>17875.27</v>
      </c>
      <c r="BL44" s="200">
        <v>7432</v>
      </c>
      <c r="BM44" s="114">
        <v>10359</v>
      </c>
      <c r="BN44" s="201">
        <v>35824</v>
      </c>
      <c r="BO44" s="299">
        <f t="shared" si="30"/>
        <v>71.744376870354273</v>
      </c>
      <c r="BP44" s="300">
        <f t="shared" si="75"/>
        <v>20.745868691380082</v>
      </c>
      <c r="BQ44" s="202">
        <v>15578.14</v>
      </c>
      <c r="BR44" s="200">
        <v>7071</v>
      </c>
      <c r="BS44" s="114">
        <v>7113</v>
      </c>
      <c r="BT44" s="201">
        <v>46377</v>
      </c>
      <c r="BU44" s="299">
        <f t="shared" si="32"/>
        <v>99.409531843104176</v>
      </c>
      <c r="BV44" s="300">
        <f t="shared" si="76"/>
        <v>15.246781809948898</v>
      </c>
      <c r="BW44" s="202">
        <v>15234.71</v>
      </c>
      <c r="BX44" s="200">
        <v>8500</v>
      </c>
      <c r="BY44" s="114">
        <v>7735</v>
      </c>
      <c r="BZ44" s="201">
        <v>48294</v>
      </c>
      <c r="CA44" s="299">
        <f t="shared" si="34"/>
        <v>109.8901098901099</v>
      </c>
      <c r="CB44" s="300">
        <f t="shared" si="77"/>
        <v>17.600530086553196</v>
      </c>
      <c r="CC44" s="202">
        <v>17886.169999999998</v>
      </c>
      <c r="CD44" s="200">
        <v>7411</v>
      </c>
      <c r="CE44" s="114">
        <v>6872</v>
      </c>
      <c r="CF44" s="201">
        <v>45295</v>
      </c>
      <c r="CG44" s="299">
        <f t="shared" si="36"/>
        <v>107.84342258440047</v>
      </c>
      <c r="CH44" s="300">
        <f t="shared" si="78"/>
        <v>16.361629318909372</v>
      </c>
      <c r="CI44" s="202">
        <v>16346.12</v>
      </c>
      <c r="CJ44" s="200">
        <v>7012</v>
      </c>
      <c r="CK44" s="114">
        <v>6701</v>
      </c>
      <c r="CL44" s="201">
        <v>46658</v>
      </c>
      <c r="CM44" s="299">
        <f t="shared" si="38"/>
        <v>104.64109834353081</v>
      </c>
      <c r="CN44" s="300">
        <f t="shared" si="79"/>
        <v>15.028505293840286</v>
      </c>
      <c r="CO44" s="202">
        <v>15187.7</v>
      </c>
      <c r="CP44" s="200">
        <v>7532</v>
      </c>
      <c r="CQ44" s="114">
        <v>6589</v>
      </c>
      <c r="CR44" s="201">
        <v>50163</v>
      </c>
      <c r="CS44" s="299">
        <f t="shared" si="40"/>
        <v>114.31173167400213</v>
      </c>
      <c r="CT44" s="300">
        <f t="shared" si="80"/>
        <v>15.015050933955306</v>
      </c>
      <c r="CU44" s="202">
        <v>16537.310000000001</v>
      </c>
      <c r="CV44" s="200">
        <v>7176</v>
      </c>
      <c r="CW44" s="114">
        <v>6720</v>
      </c>
      <c r="CX44" s="201">
        <v>50406</v>
      </c>
      <c r="CY44" s="299">
        <f t="shared" si="42"/>
        <v>106.78571428571428</v>
      </c>
      <c r="CZ44" s="300">
        <f t="shared" si="81"/>
        <v>14.236400428520415</v>
      </c>
      <c r="DA44" s="202">
        <v>12183.25</v>
      </c>
      <c r="DB44" s="200">
        <v>7121</v>
      </c>
      <c r="DC44" s="114">
        <v>7655</v>
      </c>
      <c r="DD44" s="201">
        <v>57362</v>
      </c>
      <c r="DE44" s="299">
        <f t="shared" si="44"/>
        <v>93.024167210973218</v>
      </c>
      <c r="DF44" s="300">
        <f t="shared" si="82"/>
        <v>12.414141766326139</v>
      </c>
      <c r="DG44" s="202">
        <v>12534.9</v>
      </c>
      <c r="DH44" s="200">
        <v>7284</v>
      </c>
      <c r="DI44" s="114">
        <v>6909</v>
      </c>
      <c r="DJ44" s="201">
        <v>46600</v>
      </c>
      <c r="DK44" s="299">
        <f t="shared" si="46"/>
        <v>105.42770299609205</v>
      </c>
      <c r="DL44" s="300">
        <f t="shared" si="83"/>
        <v>15.630901287553648</v>
      </c>
      <c r="DM44" s="202">
        <v>13232.33</v>
      </c>
      <c r="DN44" s="200">
        <v>7367</v>
      </c>
      <c r="DO44" s="114">
        <v>7045</v>
      </c>
      <c r="DP44" s="201">
        <v>51900</v>
      </c>
      <c r="DQ44" s="303">
        <f t="shared" si="0"/>
        <v>104.57061745919091</v>
      </c>
      <c r="DR44" s="300">
        <f t="shared" si="1"/>
        <v>14.194605009633912</v>
      </c>
      <c r="DS44" s="202">
        <v>12867.13</v>
      </c>
      <c r="DT44" s="200">
        <v>7147</v>
      </c>
      <c r="DU44" s="114">
        <v>8079</v>
      </c>
      <c r="DV44" s="201">
        <v>67169</v>
      </c>
      <c r="DW44" s="303">
        <f t="shared" si="2"/>
        <v>88.463918801831909</v>
      </c>
      <c r="DX44" s="300">
        <f t="shared" si="3"/>
        <v>10.640325149994789</v>
      </c>
      <c r="DY44" s="202">
        <v>12264.23</v>
      </c>
      <c r="DZ44" s="200">
        <v>7209</v>
      </c>
      <c r="EA44" s="114">
        <v>6369</v>
      </c>
      <c r="EB44" s="201">
        <v>44183</v>
      </c>
      <c r="EC44" s="303">
        <f t="shared" si="4"/>
        <v>113.1888836552049</v>
      </c>
      <c r="ED44" s="300">
        <f t="shared" si="5"/>
        <v>16.316230224294411</v>
      </c>
      <c r="EE44" s="202">
        <v>12730.74</v>
      </c>
    </row>
    <row r="45" spans="1:135" ht="12" thickBot="1" x14ac:dyDescent="0.25">
      <c r="A45" s="405"/>
      <c r="C45" s="216" t="s">
        <v>114</v>
      </c>
      <c r="D45" s="115">
        <f t="shared" si="6"/>
        <v>222288</v>
      </c>
      <c r="E45" s="115">
        <f t="shared" si="7"/>
        <v>294385</v>
      </c>
      <c r="F45" s="115">
        <f t="shared" si="8"/>
        <v>1426217</v>
      </c>
      <c r="G45" s="297">
        <f t="shared" si="9"/>
        <v>75.509282062605081</v>
      </c>
      <c r="H45" s="301">
        <f t="shared" si="10"/>
        <v>15.585847034497554</v>
      </c>
      <c r="I45" s="205">
        <f t="shared" si="11"/>
        <v>488861.85999999993</v>
      </c>
      <c r="J45" s="218">
        <v>10230</v>
      </c>
      <c r="K45" s="293">
        <v>4637</v>
      </c>
      <c r="L45" s="219">
        <v>24871</v>
      </c>
      <c r="M45" s="297">
        <f t="shared" si="12"/>
        <v>220.61677808928187</v>
      </c>
      <c r="N45" s="301">
        <f t="shared" si="13"/>
        <v>41.132242370632468</v>
      </c>
      <c r="O45" s="220">
        <v>26681.599999999999</v>
      </c>
      <c r="P45" s="218">
        <v>11811</v>
      </c>
      <c r="Q45" s="293">
        <v>1747</v>
      </c>
      <c r="R45" s="219">
        <v>4988</v>
      </c>
      <c r="S45" s="297">
        <f t="shared" si="14"/>
        <v>676.07326846021749</v>
      </c>
      <c r="T45" s="301">
        <f t="shared" si="15"/>
        <v>236.78829190056138</v>
      </c>
      <c r="U45" s="220">
        <v>30197.02</v>
      </c>
      <c r="V45" s="218">
        <v>13171</v>
      </c>
      <c r="W45" s="293">
        <v>7665</v>
      </c>
      <c r="X45" s="219">
        <v>11078</v>
      </c>
      <c r="Y45" s="297">
        <f t="shared" si="16"/>
        <v>171.83300717547291</v>
      </c>
      <c r="Z45" s="301">
        <f t="shared" si="17"/>
        <v>118.89330204007945</v>
      </c>
      <c r="AA45" s="220">
        <v>33490.720000000001</v>
      </c>
      <c r="AB45" s="218">
        <v>13055</v>
      </c>
      <c r="AC45" s="293">
        <v>13341</v>
      </c>
      <c r="AD45" s="219">
        <v>23319</v>
      </c>
      <c r="AE45" s="297">
        <f t="shared" si="18"/>
        <v>97.856232666216926</v>
      </c>
      <c r="AF45" s="301">
        <f t="shared" si="19"/>
        <v>55.984390411252626</v>
      </c>
      <c r="AG45" s="220">
        <v>32805.81</v>
      </c>
      <c r="AH45" s="218">
        <v>10987</v>
      </c>
      <c r="AI45" s="293">
        <v>18631</v>
      </c>
      <c r="AJ45" s="219">
        <v>38114</v>
      </c>
      <c r="AK45" s="297">
        <f t="shared" si="20"/>
        <v>58.971606462347701</v>
      </c>
      <c r="AL45" s="301">
        <f t="shared" si="21"/>
        <v>28.826677861153382</v>
      </c>
      <c r="AM45" s="220">
        <v>25314.47</v>
      </c>
      <c r="AN45" s="218">
        <v>11452</v>
      </c>
      <c r="AO45" s="293">
        <v>18934</v>
      </c>
      <c r="AP45" s="219">
        <v>45980</v>
      </c>
      <c r="AQ45" s="297">
        <f t="shared" si="22"/>
        <v>60.483785782190772</v>
      </c>
      <c r="AR45" s="301">
        <f t="shared" si="23"/>
        <v>24.906481078729882</v>
      </c>
      <c r="AS45" s="220">
        <v>26048.799999999999</v>
      </c>
      <c r="AT45" s="218">
        <v>11510</v>
      </c>
      <c r="AU45" s="293">
        <v>20339</v>
      </c>
      <c r="AV45" s="219">
        <v>49507</v>
      </c>
      <c r="AW45" s="297">
        <f t="shared" si="24"/>
        <v>56.590786174344856</v>
      </c>
      <c r="AX45" s="301">
        <f t="shared" si="25"/>
        <v>23.249237481568265</v>
      </c>
      <c r="AY45" s="220">
        <v>26823.200000000001</v>
      </c>
      <c r="AZ45" s="218">
        <v>11002</v>
      </c>
      <c r="BA45" s="293">
        <v>21784</v>
      </c>
      <c r="BB45" s="219">
        <v>58277</v>
      </c>
      <c r="BC45" s="297">
        <f t="shared" si="26"/>
        <v>50.50495776716857</v>
      </c>
      <c r="BD45" s="301">
        <f t="shared" si="27"/>
        <v>18.87880295828543</v>
      </c>
      <c r="BE45" s="220">
        <v>25343.15</v>
      </c>
      <c r="BF45" s="218">
        <v>11464</v>
      </c>
      <c r="BG45" s="293">
        <v>13745</v>
      </c>
      <c r="BH45" s="219">
        <v>39364</v>
      </c>
      <c r="BI45" s="297">
        <f t="shared" si="28"/>
        <v>83.404874499818121</v>
      </c>
      <c r="BJ45" s="301">
        <f t="shared" si="29"/>
        <v>29.12305659993903</v>
      </c>
      <c r="BK45" s="220">
        <v>26167.09</v>
      </c>
      <c r="BL45" s="218">
        <v>10207</v>
      </c>
      <c r="BM45" s="293">
        <v>19355</v>
      </c>
      <c r="BN45" s="219">
        <v>67921</v>
      </c>
      <c r="BO45" s="297">
        <f t="shared" si="30"/>
        <v>52.735727202273317</v>
      </c>
      <c r="BP45" s="301">
        <f t="shared" si="31"/>
        <v>15.027752830494251</v>
      </c>
      <c r="BQ45" s="220">
        <v>22445.68</v>
      </c>
      <c r="BR45" s="218">
        <v>9678</v>
      </c>
      <c r="BS45" s="293">
        <v>14196</v>
      </c>
      <c r="BT45" s="219">
        <v>91567</v>
      </c>
      <c r="BU45" s="297">
        <f t="shared" si="32"/>
        <v>68.174133558748935</v>
      </c>
      <c r="BV45" s="301">
        <f t="shared" si="33"/>
        <v>10.569309904223138</v>
      </c>
      <c r="BW45" s="220">
        <v>20545.650000000001</v>
      </c>
      <c r="BX45" s="218">
        <v>11035</v>
      </c>
      <c r="BY45" s="293">
        <v>15135</v>
      </c>
      <c r="BZ45" s="219">
        <v>91407</v>
      </c>
      <c r="CA45" s="297">
        <f t="shared" si="34"/>
        <v>72.910472414932286</v>
      </c>
      <c r="CB45" s="301">
        <f t="shared" si="35"/>
        <v>12.072379577056463</v>
      </c>
      <c r="CC45" s="220">
        <v>24405.29</v>
      </c>
      <c r="CD45" s="218">
        <v>9525</v>
      </c>
      <c r="CE45" s="293">
        <v>14302</v>
      </c>
      <c r="CF45" s="219">
        <v>87573</v>
      </c>
      <c r="CG45" s="297">
        <f t="shared" si="36"/>
        <v>66.599077052160538</v>
      </c>
      <c r="CH45" s="301">
        <f t="shared" si="37"/>
        <v>10.876640060292555</v>
      </c>
      <c r="CI45" s="220">
        <v>21202.02</v>
      </c>
      <c r="CJ45" s="218">
        <v>9384</v>
      </c>
      <c r="CK45" s="293">
        <v>13730</v>
      </c>
      <c r="CL45" s="219">
        <v>91116</v>
      </c>
      <c r="CM45" s="297">
        <f t="shared" si="38"/>
        <v>68.346686088856529</v>
      </c>
      <c r="CN45" s="301">
        <f t="shared" si="39"/>
        <v>10.298959568023179</v>
      </c>
      <c r="CO45" s="220">
        <v>20120.07</v>
      </c>
      <c r="CP45" s="218">
        <v>9910</v>
      </c>
      <c r="CQ45" s="293">
        <v>13218</v>
      </c>
      <c r="CR45" s="219">
        <v>92415</v>
      </c>
      <c r="CS45" s="297">
        <f t="shared" si="40"/>
        <v>74.973520956271756</v>
      </c>
      <c r="CT45" s="301">
        <f t="shared" si="41"/>
        <v>10.723367418709085</v>
      </c>
      <c r="CU45" s="220">
        <v>21539.42</v>
      </c>
      <c r="CV45" s="218">
        <v>9543</v>
      </c>
      <c r="CW45" s="293">
        <v>13155</v>
      </c>
      <c r="CX45" s="219">
        <v>93956</v>
      </c>
      <c r="CY45" s="297">
        <f t="shared" si="42"/>
        <v>72.542759407069553</v>
      </c>
      <c r="CZ45" s="301">
        <f t="shared" si="43"/>
        <v>10.156881944740091</v>
      </c>
      <c r="DA45" s="220">
        <v>17483.3</v>
      </c>
      <c r="DB45" s="218">
        <v>9239</v>
      </c>
      <c r="DC45" s="293">
        <v>13465</v>
      </c>
      <c r="DD45" s="219">
        <v>107511</v>
      </c>
      <c r="DE45" s="297">
        <f t="shared" si="44"/>
        <v>68.614927590048268</v>
      </c>
      <c r="DF45" s="301">
        <f t="shared" si="45"/>
        <v>8.593539265749552</v>
      </c>
      <c r="DG45" s="220">
        <v>16581.419999999998</v>
      </c>
      <c r="DH45" s="218">
        <v>9697</v>
      </c>
      <c r="DI45" s="293">
        <v>18244</v>
      </c>
      <c r="DJ45" s="219">
        <v>99359</v>
      </c>
      <c r="DK45" s="297">
        <f t="shared" si="46"/>
        <v>53.151721113790842</v>
      </c>
      <c r="DL45" s="301">
        <f t="shared" si="47"/>
        <v>9.759558771726768</v>
      </c>
      <c r="DM45" s="220">
        <v>17061.54</v>
      </c>
      <c r="DN45" s="218">
        <v>9571</v>
      </c>
      <c r="DO45" s="293">
        <v>12801</v>
      </c>
      <c r="DP45" s="219">
        <v>93755</v>
      </c>
      <c r="DQ45" s="304">
        <f t="shared" si="0"/>
        <v>74.767596281540506</v>
      </c>
      <c r="DR45" s="306">
        <f t="shared" si="1"/>
        <v>10.208522212148685</v>
      </c>
      <c r="DS45" s="220">
        <v>17846.53</v>
      </c>
      <c r="DT45" s="218">
        <v>9721</v>
      </c>
      <c r="DU45" s="293">
        <v>14739</v>
      </c>
      <c r="DV45" s="219">
        <v>124557</v>
      </c>
      <c r="DW45" s="304">
        <f t="shared" si="2"/>
        <v>65.95427098174909</v>
      </c>
      <c r="DX45" s="306">
        <f t="shared" si="3"/>
        <v>7.8044590027055882</v>
      </c>
      <c r="DY45" s="220">
        <v>18131.38</v>
      </c>
      <c r="DZ45" s="218">
        <v>10096</v>
      </c>
      <c r="EA45" s="293">
        <v>11222</v>
      </c>
      <c r="EB45" s="219">
        <v>89582</v>
      </c>
      <c r="EC45" s="304">
        <f t="shared" si="4"/>
        <v>89.966137943325606</v>
      </c>
      <c r="ED45" s="306">
        <f t="shared" si="5"/>
        <v>11.270121229711325</v>
      </c>
      <c r="EE45" s="220">
        <v>18627.7</v>
      </c>
    </row>
    <row r="46" spans="1:135" ht="13.8" thickBot="1" x14ac:dyDescent="0.3">
      <c r="A46" s="405"/>
      <c r="C46" s="122" t="s">
        <v>0</v>
      </c>
      <c r="D46" s="123">
        <f>SUM(D4:D45)</f>
        <v>5375362</v>
      </c>
      <c r="E46" s="124">
        <f t="shared" ref="E46:F46" si="84">SUM(E4:E45)</f>
        <v>6378896</v>
      </c>
      <c r="F46" s="124">
        <f t="shared" si="84"/>
        <v>31065586</v>
      </c>
      <c r="G46" s="302">
        <f t="shared" ref="G46" si="85">(D46/E46)*100</f>
        <v>84.26790466563493</v>
      </c>
      <c r="H46" s="302">
        <f t="shared" ref="H46" si="86">(D46/F46)*100</f>
        <v>17.30326928325125</v>
      </c>
      <c r="I46" s="126">
        <f t="shared" ref="I46" si="87">SUM(I4:I45)</f>
        <v>11763941.769999996</v>
      </c>
      <c r="J46" s="127">
        <f>SUM(J4:J45)</f>
        <v>232663</v>
      </c>
      <c r="K46" s="123">
        <f>SUM(K4:K45)</f>
        <v>71128</v>
      </c>
      <c r="L46" s="124">
        <f>SUM(L4:L45)</f>
        <v>415830</v>
      </c>
      <c r="M46" s="302">
        <f t="shared" si="12"/>
        <v>327.10465639410643</v>
      </c>
      <c r="N46" s="302">
        <f t="shared" si="13"/>
        <v>55.951470552870163</v>
      </c>
      <c r="O46" s="126">
        <f t="shared" ref="O46" si="88">SUM(O4:O45)</f>
        <v>617737.74999999977</v>
      </c>
      <c r="P46" s="127">
        <f>SUM(P4:P45)</f>
        <v>267719</v>
      </c>
      <c r="Q46" s="123">
        <f>SUM(Q4:Q45)</f>
        <v>24819</v>
      </c>
      <c r="R46" s="124">
        <f>SUM(R4:R45)</f>
        <v>83800</v>
      </c>
      <c r="S46" s="302">
        <f t="shared" si="14"/>
        <v>1078.6856843547282</v>
      </c>
      <c r="T46" s="302">
        <f t="shared" si="15"/>
        <v>319.47374701670645</v>
      </c>
      <c r="U46" s="126">
        <f t="shared" ref="U46" si="89">SUM(U4:U45)</f>
        <v>730669.79999999993</v>
      </c>
      <c r="V46" s="127">
        <f>SUM(V4:V45)</f>
        <v>298900</v>
      </c>
      <c r="W46" s="123">
        <f>SUM(W4:W45)</f>
        <v>118798</v>
      </c>
      <c r="X46" s="124">
        <f>SUM(X4:X45)</f>
        <v>193784</v>
      </c>
      <c r="Y46" s="302">
        <f t="shared" si="16"/>
        <v>251.60356234953451</v>
      </c>
      <c r="Z46" s="302">
        <f t="shared" si="17"/>
        <v>154.24390042521568</v>
      </c>
      <c r="AA46" s="126">
        <f t="shared" ref="AA46" si="90">SUM(AA4:AA45)</f>
        <v>763763.44000000018</v>
      </c>
      <c r="AB46" s="127">
        <f>SUM(AB4:AB45)</f>
        <v>296204</v>
      </c>
      <c r="AC46" s="123">
        <f>SUM(AC4:AC45)</f>
        <v>334814</v>
      </c>
      <c r="AD46" s="124">
        <f>SUM(AD4:AD45)</f>
        <v>570118</v>
      </c>
      <c r="AE46" s="302">
        <f t="shared" si="18"/>
        <v>88.468224148333107</v>
      </c>
      <c r="AF46" s="302">
        <f t="shared" si="19"/>
        <v>51.954858467896116</v>
      </c>
      <c r="AG46" s="126">
        <f t="shared" ref="AG46" si="91">SUM(AG4:AG45)</f>
        <v>728364.91999999993</v>
      </c>
      <c r="AH46" s="127">
        <f>SUM(AH4:AH45)</f>
        <v>257079</v>
      </c>
      <c r="AI46" s="123">
        <f>SUM(AI4:AI45)</f>
        <v>398418</v>
      </c>
      <c r="AJ46" s="124">
        <f>SUM(AJ4:AJ45)</f>
        <v>892875</v>
      </c>
      <c r="AK46" s="302">
        <f t="shared" si="20"/>
        <v>64.524946162070989</v>
      </c>
      <c r="AL46" s="302">
        <f t="shared" si="21"/>
        <v>28.792272154556908</v>
      </c>
      <c r="AM46" s="126">
        <f t="shared" ref="AM46" si="92">SUM(AM4:AM45)</f>
        <v>589051.01000000013</v>
      </c>
      <c r="AN46" s="127">
        <f>SUM(AN4:AN45)</f>
        <v>275461</v>
      </c>
      <c r="AO46" s="123">
        <f>SUM(AO4:AO45)</f>
        <v>411593</v>
      </c>
      <c r="AP46" s="124">
        <f>SUM(AP4:AP45)</f>
        <v>1113295</v>
      </c>
      <c r="AQ46" s="302">
        <f t="shared" si="22"/>
        <v>66.925579395179213</v>
      </c>
      <c r="AR46" s="302">
        <f t="shared" si="23"/>
        <v>24.742857912772447</v>
      </c>
      <c r="AS46" s="126">
        <f t="shared" ref="AS46" si="93">SUM(AS4:AS45)</f>
        <v>623447.66999999993</v>
      </c>
      <c r="AT46" s="127">
        <f>SUM(AT4:AT45)</f>
        <v>282215</v>
      </c>
      <c r="AU46" s="123">
        <f>SUM(AU4:AU45)</f>
        <v>410797</v>
      </c>
      <c r="AV46" s="124">
        <f>SUM(AV4:AV45)</f>
        <v>1144554</v>
      </c>
      <c r="AW46" s="302">
        <f t="shared" si="24"/>
        <v>68.699381933168937</v>
      </c>
      <c r="AX46" s="302">
        <f t="shared" si="25"/>
        <v>24.657202718264056</v>
      </c>
      <c r="AY46" s="126">
        <f t="shared" ref="AY46" si="94">SUM(AY4:AY45)</f>
        <v>661705.67000000004</v>
      </c>
      <c r="AZ46" s="127">
        <f>SUM(AZ4:AZ45)</f>
        <v>271627</v>
      </c>
      <c r="BA46" s="123">
        <f>SUM(BA4:BA45)</f>
        <v>465699</v>
      </c>
      <c r="BB46" s="124">
        <f>SUM(BB4:BB45)</f>
        <v>1461871</v>
      </c>
      <c r="BC46" s="302">
        <f t="shared" si="26"/>
        <v>58.326730355873643</v>
      </c>
      <c r="BD46" s="302">
        <f t="shared" si="27"/>
        <v>18.580777647275308</v>
      </c>
      <c r="BE46" s="126">
        <f t="shared" ref="BE46" si="95">SUM(BE4:BE45)</f>
        <v>607671.53999999992</v>
      </c>
      <c r="BF46" s="127">
        <f>SUM(BF4:BF45)</f>
        <v>283882</v>
      </c>
      <c r="BG46" s="124">
        <f>SUM(BG4:BG45)</f>
        <v>293863</v>
      </c>
      <c r="BH46" s="124">
        <f>SUM(BH4:BH45)</f>
        <v>918317</v>
      </c>
      <c r="BI46" s="302">
        <f t="shared" si="28"/>
        <v>96.603519327033354</v>
      </c>
      <c r="BJ46" s="302">
        <f t="shared" si="29"/>
        <v>30.913290290825501</v>
      </c>
      <c r="BK46" s="126">
        <f t="shared" ref="BK46" si="96">SUM(BK4:BK45)</f>
        <v>634425.2699999999</v>
      </c>
      <c r="BL46" s="127">
        <f>SUM(BL4:BL45)</f>
        <v>251874</v>
      </c>
      <c r="BM46" s="124">
        <f>SUM(BM4:BM45)</f>
        <v>413384</v>
      </c>
      <c r="BN46" s="124">
        <f>SUM(BN4:BN45)</f>
        <v>1510405</v>
      </c>
      <c r="BO46" s="302">
        <f t="shared" si="30"/>
        <v>60.929789251640123</v>
      </c>
      <c r="BP46" s="302">
        <f t="shared" si="31"/>
        <v>16.675924669211238</v>
      </c>
      <c r="BQ46" s="126">
        <f t="shared" ref="BQ46" si="97">SUM(BQ4:BQ45)</f>
        <v>549380.43000000017</v>
      </c>
      <c r="BR46" s="127">
        <f>SUM(BR4:BR45)</f>
        <v>240300</v>
      </c>
      <c r="BS46" s="124">
        <f>SUM(BS4:BS45)</f>
        <v>326882</v>
      </c>
      <c r="BT46" s="124">
        <f>SUM(BT4:BT45)</f>
        <v>1952072</v>
      </c>
      <c r="BU46" s="302">
        <f t="shared" si="32"/>
        <v>73.512766074607967</v>
      </c>
      <c r="BV46" s="302">
        <f t="shared" si="33"/>
        <v>12.309996762414501</v>
      </c>
      <c r="BW46" s="126">
        <f t="shared" ref="BW46" si="98">SUM(BW4:BW45)</f>
        <v>521567.39000000013</v>
      </c>
      <c r="BX46" s="127">
        <f>SUM(BX4:BX45)</f>
        <v>272301</v>
      </c>
      <c r="BY46" s="124">
        <f>SUM(BY4:BY45)</f>
        <v>332860</v>
      </c>
      <c r="BZ46" s="124">
        <f>SUM(BZ4:BZ45)</f>
        <v>2029027</v>
      </c>
      <c r="CA46" s="302">
        <f t="shared" si="34"/>
        <v>81.806465180556387</v>
      </c>
      <c r="CB46" s="302">
        <f t="shared" si="35"/>
        <v>13.420274841093786</v>
      </c>
      <c r="CC46" s="128">
        <f t="shared" ref="CC46" si="99">SUM(CC4:CC45)</f>
        <v>597690.06000000006</v>
      </c>
      <c r="CD46" s="127">
        <f>SUM(CD4:CD45)</f>
        <v>244282</v>
      </c>
      <c r="CE46" s="124">
        <f>SUM(CE4:CE45)</f>
        <v>300094</v>
      </c>
      <c r="CF46" s="124">
        <f>SUM(CF4:CF45)</f>
        <v>1858745</v>
      </c>
      <c r="CG46" s="302">
        <f t="shared" si="36"/>
        <v>81.401827427406076</v>
      </c>
      <c r="CH46" s="302">
        <f t="shared" si="37"/>
        <v>13.142308385496666</v>
      </c>
      <c r="CI46" s="128">
        <f t="shared" ref="CI46" si="100">SUM(CI4:CI45)</f>
        <v>539846.30999999994</v>
      </c>
      <c r="CJ46" s="127">
        <f>SUM(CJ4:CJ45)</f>
        <v>239428</v>
      </c>
      <c r="CK46" s="124">
        <f>SUM(CK4:CK45)</f>
        <v>298691</v>
      </c>
      <c r="CL46" s="124">
        <f>SUM(CL4:CL45)</f>
        <v>1945688</v>
      </c>
      <c r="CM46" s="302">
        <f t="shared" si="38"/>
        <v>80.159094180942844</v>
      </c>
      <c r="CN46" s="302">
        <f t="shared" si="39"/>
        <v>12.305570060564696</v>
      </c>
      <c r="CO46" s="128">
        <f t="shared" ref="CO46" si="101">SUM(CO4:CO45)</f>
        <v>529601.4</v>
      </c>
      <c r="CP46" s="127">
        <f>SUM(CP4:CP45)</f>
        <v>241887</v>
      </c>
      <c r="CQ46" s="124">
        <f>SUM(CQ4:CQ45)</f>
        <v>290533</v>
      </c>
      <c r="CR46" s="124">
        <f>SUM(CR4:CR45)</f>
        <v>1991940</v>
      </c>
      <c r="CS46" s="302">
        <f t="shared" si="40"/>
        <v>83.256291023739124</v>
      </c>
      <c r="CT46" s="302">
        <f t="shared" si="41"/>
        <v>12.143287448417121</v>
      </c>
      <c r="CU46" s="128">
        <f t="shared" ref="CU46" si="102">SUM(CU4:CU45)</f>
        <v>530879.92000000004</v>
      </c>
      <c r="CV46" s="127">
        <f>SUM(CV4:CV45)</f>
        <v>237634</v>
      </c>
      <c r="CW46" s="124">
        <f>SUM(CW4:CW45)</f>
        <v>308476</v>
      </c>
      <c r="CX46" s="124">
        <f>SUM(CX4:CX45)</f>
        <v>2020801</v>
      </c>
      <c r="CY46" s="302">
        <f t="shared" si="42"/>
        <v>77.034842256772009</v>
      </c>
      <c r="CZ46" s="302">
        <f t="shared" si="43"/>
        <v>11.759396397765045</v>
      </c>
      <c r="DA46" s="128">
        <f t="shared" ref="DA46" si="103">SUM(DA4:DA45)</f>
        <v>433522.6399999999</v>
      </c>
      <c r="DB46" s="127">
        <f>SUM(DB4:DB45)</f>
        <v>226777</v>
      </c>
      <c r="DC46" s="124">
        <f>SUM(DC4:DC45)</f>
        <v>340041</v>
      </c>
      <c r="DD46" s="124">
        <f>SUM(DD4:DD45)</f>
        <v>2363092</v>
      </c>
      <c r="DE46" s="302">
        <f t="shared" si="44"/>
        <v>66.691075487955871</v>
      </c>
      <c r="DF46" s="302">
        <f t="shared" si="45"/>
        <v>9.5966217142625005</v>
      </c>
      <c r="DG46" s="128">
        <f t="shared" ref="DG46" si="104">SUM(DG4:DG45)</f>
        <v>409650.34</v>
      </c>
      <c r="DH46" s="127">
        <f>SUM(DH4:DH45)</f>
        <v>237373</v>
      </c>
      <c r="DI46" s="124">
        <f>SUM(DI4:DI45)</f>
        <v>321852</v>
      </c>
      <c r="DJ46" s="124">
        <f>SUM(DJ4:DJ45)</f>
        <v>2072083</v>
      </c>
      <c r="DK46" s="302">
        <f t="shared" si="46"/>
        <v>73.752221517964784</v>
      </c>
      <c r="DL46" s="302">
        <f t="shared" si="47"/>
        <v>11.455766974585478</v>
      </c>
      <c r="DM46" s="128">
        <f t="shared" ref="DM46" si="105">SUM(DM4:DM45)</f>
        <v>428885.77999999997</v>
      </c>
      <c r="DN46" s="127">
        <f>SUM(DN4:DN45)</f>
        <v>232962</v>
      </c>
      <c r="DO46" s="124">
        <f t="shared" ref="DO46:DP46" si="106">SUM(DO4:DO45)</f>
        <v>294997</v>
      </c>
      <c r="DP46" s="124">
        <f t="shared" si="106"/>
        <v>2017669</v>
      </c>
      <c r="DQ46" s="307">
        <f t="shared" si="0"/>
        <v>78.970972586161892</v>
      </c>
      <c r="DR46" s="307">
        <f t="shared" si="1"/>
        <v>11.546096014757625</v>
      </c>
      <c r="DS46" s="128">
        <f>SUM(DS4:DS45)</f>
        <v>410198.79999999993</v>
      </c>
      <c r="DT46" s="127">
        <f>SUM(DT4:DT45)</f>
        <v>241513</v>
      </c>
      <c r="DU46" s="124">
        <f>SUM(DU4:DU45)</f>
        <v>345220</v>
      </c>
      <c r="DV46" s="124">
        <f>SUM(DV4:DV45)</f>
        <v>2617864</v>
      </c>
      <c r="DW46" s="307">
        <f t="shared" si="2"/>
        <v>69.959156479925838</v>
      </c>
      <c r="DX46" s="307">
        <f t="shared" si="3"/>
        <v>9.2255747433785711</v>
      </c>
      <c r="DY46" s="128">
        <f>SUM(DY4:DY45)</f>
        <v>428167.53999999992</v>
      </c>
      <c r="DZ46" s="127">
        <f>SUM(DZ4:DZ45)</f>
        <v>243281</v>
      </c>
      <c r="EA46" s="124">
        <f>SUM(EA4:EA45)</f>
        <v>275937</v>
      </c>
      <c r="EB46" s="124">
        <f>SUM(EB4:EB45)</f>
        <v>1891756</v>
      </c>
      <c r="EC46" s="307">
        <f t="shared" si="4"/>
        <v>88.165414569267625</v>
      </c>
      <c r="ED46" s="307">
        <f t="shared" si="5"/>
        <v>12.86006229133144</v>
      </c>
      <c r="EE46" s="128">
        <f>SUM(EE4:EE45)</f>
        <v>427714.08999999997</v>
      </c>
    </row>
    <row r="47" spans="1:135" ht="12" thickBot="1" x14ac:dyDescent="0.25">
      <c r="A47" s="406"/>
    </row>
  </sheetData>
  <sheetProtection algorithmName="SHA-512" hashValue="wb797nbz96rKbr71hIa5RZc6vXwKELqRyP2Us4ePQsIfkC8LsAOg0mZsUGNHRrKZqUjr/Ai7WmcGhNsGmUEKXg==" saltValue="ax4tEPnKBeUBubuv9O1m9w==" spinCount="100000" sheet="1" objects="1" scenarios="1"/>
  <mergeCells count="23">
    <mergeCell ref="DH2:DM2"/>
    <mergeCell ref="BR2:BW2"/>
    <mergeCell ref="BX2:CC2"/>
    <mergeCell ref="CD2:CI2"/>
    <mergeCell ref="CJ2:CO2"/>
    <mergeCell ref="CP2:CU2"/>
    <mergeCell ref="CV2:DA2"/>
    <mergeCell ref="DN2:DS2"/>
    <mergeCell ref="DT2:DY2"/>
    <mergeCell ref="DZ2:EE2"/>
    <mergeCell ref="BL2:BQ2"/>
    <mergeCell ref="A1:A47"/>
    <mergeCell ref="D2:I2"/>
    <mergeCell ref="J2:O2"/>
    <mergeCell ref="P2:U2"/>
    <mergeCell ref="V2:AA2"/>
    <mergeCell ref="AB2:AG2"/>
    <mergeCell ref="AH2:AM2"/>
    <mergeCell ref="AN2:AS2"/>
    <mergeCell ref="AT2:AY2"/>
    <mergeCell ref="AZ2:BE2"/>
    <mergeCell ref="BF2:BK2"/>
    <mergeCell ref="DB2:DG2"/>
  </mergeCells>
  <pageMargins left="0.19685039370078741" right="0.19685039370078741" top="0.19685039370078741" bottom="0.19685039370078741" header="0.19685039370078741" footer="0.19685039370078741"/>
  <pageSetup paperSize="9" scale="75" fitToWidth="0" orientation="landscape" r:id="rId1"/>
  <colBreaks count="5" manualBreakCount="5">
    <brk id="21" max="1048575" man="1"/>
    <brk id="39" max="1048575" man="1"/>
    <brk id="57" max="1048575" man="1"/>
    <brk id="75" max="31" man="1"/>
    <brk id="81" max="31"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D6396B-65BB-4ED9-A117-7D46DF7D3302}">
  <sheetPr codeName="Sheet13"/>
  <dimension ref="A1:CM47"/>
  <sheetViews>
    <sheetView showGridLines="0" showRowColHeaders="0" zoomScaleNormal="100" zoomScaleSheetLayoutView="70" workbookViewId="0">
      <pane xSplit="3" ySplit="3" topLeftCell="D4" activePane="bottomRight" state="frozen"/>
      <selection activeCell="AI3" sqref="AI3"/>
      <selection pane="topRight" activeCell="AI3" sqref="AI3"/>
      <selection pane="bottomLeft" activeCell="AI3" sqref="AI3"/>
      <selection pane="bottomRight" activeCell="C1" sqref="C1"/>
    </sheetView>
  </sheetViews>
  <sheetFormatPr defaultColWidth="9.109375" defaultRowHeight="0" customHeight="1" zeroHeight="1" x14ac:dyDescent="0.2"/>
  <cols>
    <col min="1" max="1" width="9.109375" style="197" customWidth="1"/>
    <col min="2" max="2" width="1.44140625" style="197" customWidth="1"/>
    <col min="3" max="3" width="51.33203125" style="197" bestFit="1" customWidth="1"/>
    <col min="4" max="4" width="9.88671875" style="197" customWidth="1"/>
    <col min="5" max="5" width="11.109375" style="197" bestFit="1" customWidth="1"/>
    <col min="6" max="6" width="9.88671875" style="197" customWidth="1"/>
    <col min="7" max="7" width="11.109375" style="197" customWidth="1"/>
    <col min="8" max="91" width="9.88671875" style="197" customWidth="1"/>
    <col min="92" max="16384" width="9.109375" style="197"/>
  </cols>
  <sheetData>
    <row r="1" spans="1:91" ht="45" customHeight="1" thickBot="1" x14ac:dyDescent="0.25">
      <c r="A1" s="404" t="s">
        <v>193</v>
      </c>
    </row>
    <row r="2" spans="1:91" ht="15" customHeight="1" thickBot="1" x14ac:dyDescent="0.3">
      <c r="A2" s="405"/>
      <c r="D2" s="415" t="s">
        <v>40</v>
      </c>
      <c r="E2" s="417"/>
      <c r="F2" s="417"/>
      <c r="G2" s="418"/>
      <c r="H2" s="412">
        <v>43922</v>
      </c>
      <c r="I2" s="413"/>
      <c r="J2" s="413"/>
      <c r="K2" s="414"/>
      <c r="L2" s="412">
        <v>43952</v>
      </c>
      <c r="M2" s="413"/>
      <c r="N2" s="413"/>
      <c r="O2" s="414"/>
      <c r="P2" s="412">
        <v>43983</v>
      </c>
      <c r="Q2" s="413"/>
      <c r="R2" s="413"/>
      <c r="S2" s="414"/>
      <c r="T2" s="412">
        <v>44013</v>
      </c>
      <c r="U2" s="413"/>
      <c r="V2" s="413"/>
      <c r="W2" s="414"/>
      <c r="X2" s="412">
        <v>44044</v>
      </c>
      <c r="Y2" s="413"/>
      <c r="Z2" s="413"/>
      <c r="AA2" s="414"/>
      <c r="AB2" s="412">
        <v>44075</v>
      </c>
      <c r="AC2" s="413"/>
      <c r="AD2" s="413"/>
      <c r="AE2" s="414"/>
      <c r="AF2" s="412">
        <v>44105</v>
      </c>
      <c r="AG2" s="413"/>
      <c r="AH2" s="413"/>
      <c r="AI2" s="414"/>
      <c r="AJ2" s="412">
        <v>44136</v>
      </c>
      <c r="AK2" s="413"/>
      <c r="AL2" s="413"/>
      <c r="AM2" s="414"/>
      <c r="AN2" s="412">
        <v>44166</v>
      </c>
      <c r="AO2" s="413"/>
      <c r="AP2" s="413"/>
      <c r="AQ2" s="414"/>
      <c r="AR2" s="412">
        <v>44197</v>
      </c>
      <c r="AS2" s="413"/>
      <c r="AT2" s="413"/>
      <c r="AU2" s="414"/>
      <c r="AV2" s="412">
        <v>44228</v>
      </c>
      <c r="AW2" s="413"/>
      <c r="AX2" s="413"/>
      <c r="AY2" s="414"/>
      <c r="AZ2" s="412">
        <v>44256</v>
      </c>
      <c r="BA2" s="413"/>
      <c r="BB2" s="413"/>
      <c r="BC2" s="414"/>
      <c r="BD2" s="412">
        <v>44287</v>
      </c>
      <c r="BE2" s="413"/>
      <c r="BF2" s="413"/>
      <c r="BG2" s="414"/>
      <c r="BH2" s="412">
        <v>44317</v>
      </c>
      <c r="BI2" s="413"/>
      <c r="BJ2" s="413"/>
      <c r="BK2" s="414"/>
      <c r="BL2" s="412">
        <v>44348</v>
      </c>
      <c r="BM2" s="413"/>
      <c r="BN2" s="413"/>
      <c r="BO2" s="414"/>
      <c r="BP2" s="412">
        <v>44378</v>
      </c>
      <c r="BQ2" s="413"/>
      <c r="BR2" s="413"/>
      <c r="BS2" s="414"/>
      <c r="BT2" s="412">
        <v>44409</v>
      </c>
      <c r="BU2" s="413"/>
      <c r="BV2" s="413"/>
      <c r="BW2" s="414"/>
      <c r="BX2" s="412">
        <v>44440</v>
      </c>
      <c r="BY2" s="413"/>
      <c r="BZ2" s="413"/>
      <c r="CA2" s="414"/>
      <c r="CB2" s="412">
        <v>44470</v>
      </c>
      <c r="CC2" s="413"/>
      <c r="CD2" s="413"/>
      <c r="CE2" s="414"/>
      <c r="CF2" s="412">
        <v>44501</v>
      </c>
      <c r="CG2" s="413"/>
      <c r="CH2" s="413"/>
      <c r="CI2" s="414"/>
      <c r="CJ2" s="412">
        <v>44531</v>
      </c>
      <c r="CK2" s="413"/>
      <c r="CL2" s="413"/>
      <c r="CM2" s="414"/>
    </row>
    <row r="3" spans="1:91" ht="121.5" customHeight="1" thickBot="1" x14ac:dyDescent="0.3">
      <c r="A3" s="405"/>
      <c r="C3" s="145" t="s">
        <v>72</v>
      </c>
      <c r="D3" s="118" t="s">
        <v>51</v>
      </c>
      <c r="E3" s="119" t="s">
        <v>31</v>
      </c>
      <c r="F3" s="119" t="s">
        <v>41</v>
      </c>
      <c r="G3" s="120" t="s">
        <v>53</v>
      </c>
      <c r="H3" s="118" t="s">
        <v>51</v>
      </c>
      <c r="I3" s="119" t="s">
        <v>31</v>
      </c>
      <c r="J3" s="119" t="s">
        <v>41</v>
      </c>
      <c r="K3" s="120" t="s">
        <v>53</v>
      </c>
      <c r="L3" s="118" t="s">
        <v>51</v>
      </c>
      <c r="M3" s="119" t="s">
        <v>31</v>
      </c>
      <c r="N3" s="119" t="s">
        <v>41</v>
      </c>
      <c r="O3" s="120" t="s">
        <v>53</v>
      </c>
      <c r="P3" s="118" t="s">
        <v>51</v>
      </c>
      <c r="Q3" s="119" t="s">
        <v>31</v>
      </c>
      <c r="R3" s="119" t="s">
        <v>41</v>
      </c>
      <c r="S3" s="120" t="s">
        <v>53</v>
      </c>
      <c r="T3" s="118" t="s">
        <v>51</v>
      </c>
      <c r="U3" s="119" t="s">
        <v>31</v>
      </c>
      <c r="V3" s="119" t="s">
        <v>41</v>
      </c>
      <c r="W3" s="120" t="s">
        <v>53</v>
      </c>
      <c r="X3" s="118" t="s">
        <v>51</v>
      </c>
      <c r="Y3" s="119" t="s">
        <v>31</v>
      </c>
      <c r="Z3" s="119" t="s">
        <v>41</v>
      </c>
      <c r="AA3" s="120" t="s">
        <v>53</v>
      </c>
      <c r="AB3" s="118" t="s">
        <v>51</v>
      </c>
      <c r="AC3" s="119" t="s">
        <v>31</v>
      </c>
      <c r="AD3" s="119" t="s">
        <v>41</v>
      </c>
      <c r="AE3" s="120" t="s">
        <v>53</v>
      </c>
      <c r="AF3" s="118" t="s">
        <v>51</v>
      </c>
      <c r="AG3" s="119" t="s">
        <v>31</v>
      </c>
      <c r="AH3" s="119" t="s">
        <v>41</v>
      </c>
      <c r="AI3" s="120" t="s">
        <v>53</v>
      </c>
      <c r="AJ3" s="118" t="s">
        <v>51</v>
      </c>
      <c r="AK3" s="119" t="s">
        <v>31</v>
      </c>
      <c r="AL3" s="119" t="s">
        <v>41</v>
      </c>
      <c r="AM3" s="120" t="s">
        <v>53</v>
      </c>
      <c r="AN3" s="118" t="s">
        <v>51</v>
      </c>
      <c r="AO3" s="119" t="s">
        <v>31</v>
      </c>
      <c r="AP3" s="119" t="s">
        <v>41</v>
      </c>
      <c r="AQ3" s="120" t="s">
        <v>53</v>
      </c>
      <c r="AR3" s="118" t="s">
        <v>51</v>
      </c>
      <c r="AS3" s="119" t="s">
        <v>31</v>
      </c>
      <c r="AT3" s="119" t="s">
        <v>41</v>
      </c>
      <c r="AU3" s="120" t="s">
        <v>53</v>
      </c>
      <c r="AV3" s="118" t="s">
        <v>51</v>
      </c>
      <c r="AW3" s="119" t="s">
        <v>31</v>
      </c>
      <c r="AX3" s="119" t="s">
        <v>41</v>
      </c>
      <c r="AY3" s="120" t="s">
        <v>53</v>
      </c>
      <c r="AZ3" s="118" t="s">
        <v>51</v>
      </c>
      <c r="BA3" s="119" t="s">
        <v>31</v>
      </c>
      <c r="BB3" s="119" t="s">
        <v>41</v>
      </c>
      <c r="BC3" s="120" t="s">
        <v>53</v>
      </c>
      <c r="BD3" s="118" t="s">
        <v>51</v>
      </c>
      <c r="BE3" s="119" t="s">
        <v>31</v>
      </c>
      <c r="BF3" s="119" t="s">
        <v>41</v>
      </c>
      <c r="BG3" s="120" t="s">
        <v>53</v>
      </c>
      <c r="BH3" s="118" t="s">
        <v>51</v>
      </c>
      <c r="BI3" s="119" t="s">
        <v>31</v>
      </c>
      <c r="BJ3" s="119" t="s">
        <v>41</v>
      </c>
      <c r="BK3" s="120" t="s">
        <v>53</v>
      </c>
      <c r="BL3" s="118" t="s">
        <v>51</v>
      </c>
      <c r="BM3" s="119" t="s">
        <v>31</v>
      </c>
      <c r="BN3" s="119" t="s">
        <v>41</v>
      </c>
      <c r="BO3" s="120" t="s">
        <v>53</v>
      </c>
      <c r="BP3" s="118" t="s">
        <v>51</v>
      </c>
      <c r="BQ3" s="119" t="s">
        <v>31</v>
      </c>
      <c r="BR3" s="119" t="s">
        <v>41</v>
      </c>
      <c r="BS3" s="120" t="s">
        <v>53</v>
      </c>
      <c r="BT3" s="118" t="s">
        <v>51</v>
      </c>
      <c r="BU3" s="119" t="s">
        <v>31</v>
      </c>
      <c r="BV3" s="119" t="s">
        <v>41</v>
      </c>
      <c r="BW3" s="120" t="s">
        <v>53</v>
      </c>
      <c r="BX3" s="118" t="s">
        <v>51</v>
      </c>
      <c r="BY3" s="119" t="s">
        <v>31</v>
      </c>
      <c r="BZ3" s="119" t="s">
        <v>41</v>
      </c>
      <c r="CA3" s="120" t="s">
        <v>53</v>
      </c>
      <c r="CB3" s="118" t="s">
        <v>51</v>
      </c>
      <c r="CC3" s="119" t="s">
        <v>31</v>
      </c>
      <c r="CD3" s="119" t="s">
        <v>41</v>
      </c>
      <c r="CE3" s="120" t="s">
        <v>53</v>
      </c>
      <c r="CF3" s="118" t="s">
        <v>51</v>
      </c>
      <c r="CG3" s="119" t="s">
        <v>31</v>
      </c>
      <c r="CH3" s="119" t="s">
        <v>41</v>
      </c>
      <c r="CI3" s="120" t="s">
        <v>53</v>
      </c>
      <c r="CJ3" s="118" t="s">
        <v>51</v>
      </c>
      <c r="CK3" s="119" t="s">
        <v>31</v>
      </c>
      <c r="CL3" s="119" t="s">
        <v>41</v>
      </c>
      <c r="CM3" s="120" t="s">
        <v>53</v>
      </c>
    </row>
    <row r="4" spans="1:91" ht="11.4" x14ac:dyDescent="0.2">
      <c r="A4" s="405"/>
      <c r="C4" s="129" t="s">
        <v>73</v>
      </c>
      <c r="D4" s="130">
        <f>H4+L4+P4+T4+X4+AB4+AF4+AJ4+AN4+AR4+AV4+AZ4+BD4+BH4+BL4+BP4+BT4+BX4+CB4+CF4+CJ4</f>
        <v>22706</v>
      </c>
      <c r="E4" s="130">
        <f>I4+M4+Q4+U4+Y4+AC4+AG4+AK4+AO4+AS4+AW4+BA4+BE4+BI4+BM4+BQ4+BU4+BY4+CC4+CG4+CK4</f>
        <v>497034</v>
      </c>
      <c r="F4" s="132">
        <f>(D4/E4)*100</f>
        <v>4.5682991505611286</v>
      </c>
      <c r="G4" s="133">
        <f>K4+O4+S4+W4+AA4+AE4+AI4+AM4+AQ4+AU4+AY4+BC4+BG4+BK4+BO4+BS4+BW4+CA4+CE4+CI4+CM4</f>
        <v>461346.00000000006</v>
      </c>
      <c r="H4" s="134">
        <v>262</v>
      </c>
      <c r="I4" s="131">
        <v>7111</v>
      </c>
      <c r="J4" s="132">
        <f>(H4/I4)*100</f>
        <v>3.6844325692588948</v>
      </c>
      <c r="K4" s="133">
        <v>5051.01</v>
      </c>
      <c r="L4" s="134">
        <v>229</v>
      </c>
      <c r="M4" s="131">
        <v>2632</v>
      </c>
      <c r="N4" s="132">
        <f>(L4/M4)*100</f>
        <v>8.7006079027355625</v>
      </c>
      <c r="O4" s="133">
        <v>4516.57</v>
      </c>
      <c r="P4" s="134">
        <v>527</v>
      </c>
      <c r="Q4" s="131">
        <v>2791</v>
      </c>
      <c r="R4" s="132">
        <f>(P4/Q4)*100</f>
        <v>18.882121103547117</v>
      </c>
      <c r="S4" s="133">
        <v>10640.19</v>
      </c>
      <c r="T4" s="134">
        <v>838</v>
      </c>
      <c r="U4" s="131">
        <v>9094</v>
      </c>
      <c r="V4" s="132">
        <f>(T4/U4)*100</f>
        <v>9.2148669452386187</v>
      </c>
      <c r="W4" s="133">
        <v>16924.29</v>
      </c>
      <c r="X4" s="134">
        <v>759</v>
      </c>
      <c r="Y4" s="131">
        <v>15771</v>
      </c>
      <c r="Z4" s="132">
        <f>(X4/Y4)*100</f>
        <v>4.8126307780102717</v>
      </c>
      <c r="AA4" s="133">
        <v>15065.06</v>
      </c>
      <c r="AB4" s="134">
        <v>1045</v>
      </c>
      <c r="AC4" s="131">
        <v>19742</v>
      </c>
      <c r="AD4" s="132">
        <f>(AB4/AC4)*100</f>
        <v>5.2932833552831529</v>
      </c>
      <c r="AE4" s="133">
        <v>21407.38</v>
      </c>
      <c r="AF4" s="134">
        <v>1258</v>
      </c>
      <c r="AG4" s="131">
        <v>19140</v>
      </c>
      <c r="AH4" s="132">
        <f>(AF4/AG4)*100</f>
        <v>6.5726227795193308</v>
      </c>
      <c r="AI4" s="133">
        <v>24052</v>
      </c>
      <c r="AJ4" s="134">
        <v>1185</v>
      </c>
      <c r="AK4" s="131">
        <v>23150</v>
      </c>
      <c r="AL4" s="132">
        <f>(AJ4/AK4)*100</f>
        <v>5.1187904967602593</v>
      </c>
      <c r="AM4" s="133">
        <v>23888.83</v>
      </c>
      <c r="AN4" s="134">
        <v>957</v>
      </c>
      <c r="AO4" s="131">
        <v>16680</v>
      </c>
      <c r="AP4" s="132">
        <f>(AN4/AO4)*100</f>
        <v>5.7374100719424463</v>
      </c>
      <c r="AQ4" s="133">
        <v>18836.3</v>
      </c>
      <c r="AR4" s="134">
        <v>1083</v>
      </c>
      <c r="AS4" s="131">
        <v>25041</v>
      </c>
      <c r="AT4" s="132">
        <f>(AR4/AS4)*100</f>
        <v>4.3249071522702769</v>
      </c>
      <c r="AU4" s="133">
        <v>21744.38</v>
      </c>
      <c r="AV4" s="134">
        <v>1265</v>
      </c>
      <c r="AW4" s="131">
        <v>31003</v>
      </c>
      <c r="AX4" s="132">
        <f>(AV4/AW4)*100</f>
        <v>4.0802502983582229</v>
      </c>
      <c r="AY4" s="133">
        <v>25418.61</v>
      </c>
      <c r="AZ4" s="134">
        <v>1430</v>
      </c>
      <c r="BA4" s="131">
        <v>34964</v>
      </c>
      <c r="BB4" s="132">
        <f>(AZ4/BA4)*100</f>
        <v>4.089921061663425</v>
      </c>
      <c r="BC4" s="133">
        <v>29169.119999999999</v>
      </c>
      <c r="BD4" s="134">
        <v>1324</v>
      </c>
      <c r="BE4" s="131">
        <v>28677</v>
      </c>
      <c r="BF4" s="132">
        <f>(BD4/BE4)*100</f>
        <v>4.6169404052027758</v>
      </c>
      <c r="BG4" s="133">
        <v>27764.29</v>
      </c>
      <c r="BH4" s="134">
        <v>1306</v>
      </c>
      <c r="BI4" s="131">
        <v>30391</v>
      </c>
      <c r="BJ4" s="132">
        <f>(BH4/BI4)*100</f>
        <v>4.2973248659142511</v>
      </c>
      <c r="BK4" s="133">
        <v>27848.560000000001</v>
      </c>
      <c r="BL4" s="134">
        <v>1400</v>
      </c>
      <c r="BM4" s="131">
        <v>30359</v>
      </c>
      <c r="BN4" s="132">
        <f>(BL4/BM4)*100</f>
        <v>4.6114825916532167</v>
      </c>
      <c r="BO4" s="133">
        <v>28994.76</v>
      </c>
      <c r="BP4" s="134">
        <v>1276</v>
      </c>
      <c r="BQ4" s="131">
        <v>30587</v>
      </c>
      <c r="BR4" s="132">
        <f>(BP4/BQ4)*100</f>
        <v>4.1717069343185011</v>
      </c>
      <c r="BS4" s="133">
        <v>25596.07</v>
      </c>
      <c r="BT4" s="134">
        <v>1200</v>
      </c>
      <c r="BU4" s="131">
        <v>35782</v>
      </c>
      <c r="BV4" s="132">
        <f>(BT4/BU4)*100</f>
        <v>3.3536414957241072</v>
      </c>
      <c r="BW4" s="133">
        <v>24303.75</v>
      </c>
      <c r="BX4" s="134">
        <v>1282</v>
      </c>
      <c r="BY4" s="131">
        <v>34378</v>
      </c>
      <c r="BZ4" s="132">
        <f>(BX4/BY4)*100</f>
        <v>3.7291290941881439</v>
      </c>
      <c r="CA4" s="133">
        <v>25708.27</v>
      </c>
      <c r="CB4" s="134">
        <v>1326</v>
      </c>
      <c r="CC4" s="131">
        <v>30137</v>
      </c>
      <c r="CD4" s="132">
        <f>(CB4/CC4)*100</f>
        <v>4.3999070909513227</v>
      </c>
      <c r="CE4" s="133">
        <v>26422.45</v>
      </c>
      <c r="CF4" s="134">
        <v>1463</v>
      </c>
      <c r="CG4" s="131">
        <v>40005</v>
      </c>
      <c r="CH4" s="132">
        <f>(CF4/CG4)*100</f>
        <v>3.6570428696412951</v>
      </c>
      <c r="CI4" s="133">
        <v>30567.53</v>
      </c>
      <c r="CJ4" s="134">
        <v>1291</v>
      </c>
      <c r="CK4" s="131">
        <v>29599</v>
      </c>
      <c r="CL4" s="132">
        <f>(CJ4/CK4)*100</f>
        <v>4.3616338389810467</v>
      </c>
      <c r="CM4" s="133">
        <v>27426.58</v>
      </c>
    </row>
    <row r="5" spans="1:91" ht="11.4" x14ac:dyDescent="0.2">
      <c r="A5" s="405"/>
      <c r="C5" s="116" t="s">
        <v>74</v>
      </c>
      <c r="D5" s="115">
        <f t="shared" ref="D5:D45" si="0">H5+L5+P5+T5+X5+AB5+AF5+AJ5+AN5+AR5+AV5+AZ5+BD5+BH5+BL5+BP5+BT5+BX5+CB5+CF5+CJ5</f>
        <v>24674</v>
      </c>
      <c r="E5" s="115">
        <f t="shared" ref="E5:E45" si="1">I5+M5+Q5+U5+Y5+AC5+AG5+AK5+AO5+AS5+AW5+BA5+BE5+BI5+BM5+BQ5+BU5+BY5+CC5+CG5+CK5</f>
        <v>493378</v>
      </c>
      <c r="F5" s="207">
        <f t="shared" ref="F5:F45" si="2">(D5/E5)*100</f>
        <v>5.0010336901929149</v>
      </c>
      <c r="G5" s="205">
        <f t="shared" ref="G5:G45" si="3">K5+O5+S5+W5+AA5+AE5+AI5+AM5+AQ5+AU5+AY5+BC5+BG5+BK5+BO5+BS5+BW5+CA5+CE5+CI5+CM5</f>
        <v>496867.82</v>
      </c>
      <c r="H5" s="203">
        <v>290</v>
      </c>
      <c r="I5" s="204">
        <v>8142</v>
      </c>
      <c r="J5" s="207">
        <f t="shared" ref="J5:J46" si="4">(H5/I5)*100</f>
        <v>3.5617784328174897</v>
      </c>
      <c r="K5" s="205">
        <v>5475.13</v>
      </c>
      <c r="L5" s="203">
        <v>245</v>
      </c>
      <c r="M5" s="204">
        <v>1359</v>
      </c>
      <c r="N5" s="207">
        <f t="shared" ref="N5:N45" si="5">(L5/M5)*100</f>
        <v>18.027961736571008</v>
      </c>
      <c r="O5" s="205">
        <v>4430.22</v>
      </c>
      <c r="P5" s="203">
        <v>478</v>
      </c>
      <c r="Q5" s="204">
        <v>4254</v>
      </c>
      <c r="R5" s="207">
        <f t="shared" ref="R5:R45" si="6">(P5/Q5)*100</f>
        <v>11.236483309826047</v>
      </c>
      <c r="S5" s="205">
        <v>9122.2999999999993</v>
      </c>
      <c r="T5" s="203">
        <v>873</v>
      </c>
      <c r="U5" s="204">
        <v>7569</v>
      </c>
      <c r="V5" s="207">
        <f t="shared" ref="V5:V45" si="7">(T5/U5)*100</f>
        <v>11.533888228299643</v>
      </c>
      <c r="W5" s="205">
        <v>17066.63</v>
      </c>
      <c r="X5" s="203">
        <v>970</v>
      </c>
      <c r="Y5" s="204">
        <v>14301</v>
      </c>
      <c r="Z5" s="207">
        <f t="shared" ref="Z5:Z45" si="8">(X5/Y5)*100</f>
        <v>6.7827424655618485</v>
      </c>
      <c r="AA5" s="205">
        <v>19046.73</v>
      </c>
      <c r="AB5" s="203">
        <v>1194</v>
      </c>
      <c r="AC5" s="204">
        <v>17156</v>
      </c>
      <c r="AD5" s="207">
        <f t="shared" ref="AD5:AD45" si="9">(AB5/AC5)*100</f>
        <v>6.9596642574026575</v>
      </c>
      <c r="AE5" s="205">
        <v>22444.48</v>
      </c>
      <c r="AF5" s="203">
        <v>1211</v>
      </c>
      <c r="AG5" s="204">
        <v>18500</v>
      </c>
      <c r="AH5" s="207">
        <f t="shared" ref="AH5:AH45" si="10">(AF5/AG5)*100</f>
        <v>6.5459459459459453</v>
      </c>
      <c r="AI5" s="205">
        <v>22768.38</v>
      </c>
      <c r="AJ5" s="203">
        <v>1192</v>
      </c>
      <c r="AK5" s="204">
        <v>24147</v>
      </c>
      <c r="AL5" s="207">
        <f t="shared" ref="AL5:AL45" si="11">(AJ5/AK5)*100</f>
        <v>4.9364310266285667</v>
      </c>
      <c r="AM5" s="205">
        <v>22644.32</v>
      </c>
      <c r="AN5" s="203">
        <v>1041</v>
      </c>
      <c r="AO5" s="204">
        <v>14385</v>
      </c>
      <c r="AP5" s="207">
        <f t="shared" ref="AP5:AP45" si="12">(AN5/AO5)*100</f>
        <v>7.2367049009384772</v>
      </c>
      <c r="AQ5" s="205">
        <v>20461.53</v>
      </c>
      <c r="AR5" s="203">
        <v>1236</v>
      </c>
      <c r="AS5" s="204">
        <v>22823</v>
      </c>
      <c r="AT5" s="207">
        <f t="shared" ref="AT5:AT45" si="13">(AR5/AS5)*100</f>
        <v>5.4155895368707005</v>
      </c>
      <c r="AU5" s="205">
        <v>24634.6</v>
      </c>
      <c r="AV5" s="203">
        <v>1598</v>
      </c>
      <c r="AW5" s="204">
        <v>30757</v>
      </c>
      <c r="AX5" s="207">
        <f t="shared" ref="AX5:AX45" si="14">(AV5/AW5)*100</f>
        <v>5.1955652371817793</v>
      </c>
      <c r="AY5" s="205">
        <v>31674.11</v>
      </c>
      <c r="AZ5" s="203">
        <v>1547</v>
      </c>
      <c r="BA5" s="204">
        <v>29454</v>
      </c>
      <c r="BB5" s="207">
        <f t="shared" ref="BB5:BB45" si="15">(AZ5/BA5)*100</f>
        <v>5.2522577578597138</v>
      </c>
      <c r="BC5" s="205">
        <v>31343.040000000001</v>
      </c>
      <c r="BD5" s="203">
        <v>1418</v>
      </c>
      <c r="BE5" s="204">
        <v>28603</v>
      </c>
      <c r="BF5" s="207">
        <f t="shared" ref="BF5:BF45" si="16">(BD5/BE5)*100</f>
        <v>4.9575219382582247</v>
      </c>
      <c r="BG5" s="205">
        <v>30053.29</v>
      </c>
      <c r="BH5" s="203">
        <v>1402</v>
      </c>
      <c r="BI5" s="204">
        <v>30122</v>
      </c>
      <c r="BJ5" s="207">
        <f t="shared" ref="BJ5:BJ45" si="17">(BH5/BI5)*100</f>
        <v>4.6544054179669345</v>
      </c>
      <c r="BK5" s="205">
        <v>29874.05</v>
      </c>
      <c r="BL5" s="203">
        <v>1471</v>
      </c>
      <c r="BM5" s="204">
        <v>31290</v>
      </c>
      <c r="BN5" s="207">
        <f t="shared" ref="BN5:BN45" si="18">(BL5/BM5)*100</f>
        <v>4.7011824864173857</v>
      </c>
      <c r="BO5" s="205">
        <v>31881.07</v>
      </c>
      <c r="BP5" s="203">
        <v>1378</v>
      </c>
      <c r="BQ5" s="204">
        <v>31347</v>
      </c>
      <c r="BR5" s="207">
        <f t="shared" ref="BR5:BR45" si="19">(BP5/BQ5)*100</f>
        <v>4.3959549558171434</v>
      </c>
      <c r="BS5" s="205">
        <v>27365.16</v>
      </c>
      <c r="BT5" s="203">
        <v>1410</v>
      </c>
      <c r="BU5" s="204">
        <v>39230</v>
      </c>
      <c r="BV5" s="207">
        <f t="shared" ref="BV5:BV45" si="20">(BT5/BU5)*100</f>
        <v>3.5941881213357125</v>
      </c>
      <c r="BW5" s="205">
        <v>28837.15</v>
      </c>
      <c r="BX5" s="203">
        <v>1417</v>
      </c>
      <c r="BY5" s="204">
        <v>31675</v>
      </c>
      <c r="BZ5" s="207">
        <f t="shared" ref="BZ5:BZ45" si="21">(BX5/BY5)*100</f>
        <v>4.4735595895816891</v>
      </c>
      <c r="CA5" s="205">
        <v>29086.37</v>
      </c>
      <c r="CB5" s="203">
        <v>1460</v>
      </c>
      <c r="CC5" s="204">
        <v>34451</v>
      </c>
      <c r="CD5" s="207">
        <f t="shared" ref="CD5:CD46" si="22">(CB5/CC5)*100</f>
        <v>4.2379031087631711</v>
      </c>
      <c r="CE5" s="205">
        <v>28930.36</v>
      </c>
      <c r="CF5" s="203">
        <v>1433</v>
      </c>
      <c r="CG5" s="204">
        <v>42446</v>
      </c>
      <c r="CH5" s="207">
        <f t="shared" ref="CH5:CH46" si="23">(CF5/CG5)*100</f>
        <v>3.3760542807331673</v>
      </c>
      <c r="CI5" s="205">
        <v>29770.33</v>
      </c>
      <c r="CJ5" s="203">
        <v>1410</v>
      </c>
      <c r="CK5" s="204">
        <v>31367</v>
      </c>
      <c r="CL5" s="207">
        <f t="shared" ref="CL5:CL46" si="24">(CJ5/CK5)*100</f>
        <v>4.4951700832084676</v>
      </c>
      <c r="CM5" s="205">
        <v>29958.57</v>
      </c>
    </row>
    <row r="6" spans="1:91" ht="11.4" x14ac:dyDescent="0.2">
      <c r="A6" s="405"/>
      <c r="C6" s="117" t="s">
        <v>75</v>
      </c>
      <c r="D6" s="114">
        <f t="shared" si="0"/>
        <v>32363</v>
      </c>
      <c r="E6" s="114">
        <f t="shared" si="1"/>
        <v>583870</v>
      </c>
      <c r="F6" s="206">
        <f t="shared" si="2"/>
        <v>5.5428434411769745</v>
      </c>
      <c r="G6" s="202">
        <f t="shared" si="3"/>
        <v>618461.51000000013</v>
      </c>
      <c r="H6" s="200">
        <v>417</v>
      </c>
      <c r="I6" s="201">
        <v>9535</v>
      </c>
      <c r="J6" s="206">
        <f t="shared" si="4"/>
        <v>4.3733613004719452</v>
      </c>
      <c r="K6" s="202">
        <v>8320.82</v>
      </c>
      <c r="L6" s="200">
        <v>342</v>
      </c>
      <c r="M6" s="201">
        <v>1509</v>
      </c>
      <c r="N6" s="206">
        <f t="shared" si="5"/>
        <v>22.664015904572565</v>
      </c>
      <c r="O6" s="202">
        <v>6478.64</v>
      </c>
      <c r="P6" s="200">
        <v>627</v>
      </c>
      <c r="Q6" s="201">
        <v>3264</v>
      </c>
      <c r="R6" s="206">
        <f t="shared" si="6"/>
        <v>19.209558823529413</v>
      </c>
      <c r="S6" s="202">
        <v>11565.33</v>
      </c>
      <c r="T6" s="200">
        <v>1037</v>
      </c>
      <c r="U6" s="201">
        <v>11451</v>
      </c>
      <c r="V6" s="206">
        <f t="shared" si="7"/>
        <v>9.0559776438738968</v>
      </c>
      <c r="W6" s="202">
        <v>19350.580000000002</v>
      </c>
      <c r="X6" s="200">
        <v>1092</v>
      </c>
      <c r="Y6" s="201">
        <v>17405</v>
      </c>
      <c r="Z6" s="206">
        <f t="shared" si="8"/>
        <v>6.2740591783970121</v>
      </c>
      <c r="AA6" s="202">
        <v>21036.17</v>
      </c>
      <c r="AB6" s="200">
        <v>1318</v>
      </c>
      <c r="AC6" s="201">
        <v>21551</v>
      </c>
      <c r="AD6" s="206">
        <f t="shared" si="9"/>
        <v>6.1157254883764098</v>
      </c>
      <c r="AE6" s="202">
        <v>24846.15</v>
      </c>
      <c r="AF6" s="200">
        <v>1465</v>
      </c>
      <c r="AG6" s="201">
        <v>20831</v>
      </c>
      <c r="AH6" s="206">
        <f t="shared" si="10"/>
        <v>7.032787672219289</v>
      </c>
      <c r="AI6" s="202">
        <v>26827.5</v>
      </c>
      <c r="AJ6" s="200">
        <v>1437</v>
      </c>
      <c r="AK6" s="201">
        <v>24921</v>
      </c>
      <c r="AL6" s="206">
        <f t="shared" si="11"/>
        <v>5.7662212591790061</v>
      </c>
      <c r="AM6" s="202">
        <v>27616.34</v>
      </c>
      <c r="AN6" s="200">
        <v>1383</v>
      </c>
      <c r="AO6" s="201">
        <v>15065</v>
      </c>
      <c r="AP6" s="206">
        <f t="shared" si="12"/>
        <v>9.1802190507799537</v>
      </c>
      <c r="AQ6" s="202">
        <v>25460.21</v>
      </c>
      <c r="AR6" s="200">
        <v>1730</v>
      </c>
      <c r="AS6" s="201">
        <v>27782</v>
      </c>
      <c r="AT6" s="206">
        <f t="shared" si="13"/>
        <v>6.2270534878698438</v>
      </c>
      <c r="AU6" s="202">
        <v>33024.550000000003</v>
      </c>
      <c r="AV6" s="200">
        <v>1907</v>
      </c>
      <c r="AW6" s="201">
        <v>36571</v>
      </c>
      <c r="AX6" s="206">
        <f t="shared" si="14"/>
        <v>5.2145142325886624</v>
      </c>
      <c r="AY6" s="202">
        <v>36236.83</v>
      </c>
      <c r="AZ6" s="200">
        <v>1993</v>
      </c>
      <c r="BA6" s="201">
        <v>37055</v>
      </c>
      <c r="BB6" s="206">
        <f t="shared" si="15"/>
        <v>5.3784914316556476</v>
      </c>
      <c r="BC6" s="202">
        <v>38246.21</v>
      </c>
      <c r="BD6" s="200">
        <v>1910</v>
      </c>
      <c r="BE6" s="201">
        <v>33631</v>
      </c>
      <c r="BF6" s="206">
        <f t="shared" si="16"/>
        <v>5.6792839939341677</v>
      </c>
      <c r="BG6" s="202">
        <v>36232.46</v>
      </c>
      <c r="BH6" s="200">
        <v>1827</v>
      </c>
      <c r="BI6" s="201">
        <v>33787</v>
      </c>
      <c r="BJ6" s="206">
        <f t="shared" si="17"/>
        <v>5.4074052150235303</v>
      </c>
      <c r="BK6" s="202">
        <v>36336.93</v>
      </c>
      <c r="BL6" s="200">
        <v>1927</v>
      </c>
      <c r="BM6" s="201">
        <v>38144</v>
      </c>
      <c r="BN6" s="206">
        <f t="shared" si="18"/>
        <v>5.0519085570469802</v>
      </c>
      <c r="BO6" s="202">
        <v>38690.36</v>
      </c>
      <c r="BP6" s="200">
        <v>1849</v>
      </c>
      <c r="BQ6" s="201">
        <v>38347</v>
      </c>
      <c r="BR6" s="206">
        <f t="shared" si="19"/>
        <v>4.8217591988943074</v>
      </c>
      <c r="BS6" s="202">
        <v>35683.370000000003</v>
      </c>
      <c r="BT6" s="200">
        <v>1855</v>
      </c>
      <c r="BU6" s="201">
        <v>46893</v>
      </c>
      <c r="BV6" s="206">
        <f t="shared" si="20"/>
        <v>3.9558143006418871</v>
      </c>
      <c r="BW6" s="202">
        <v>35515.46</v>
      </c>
      <c r="BX6" s="200">
        <v>2076</v>
      </c>
      <c r="BY6" s="201">
        <v>39881</v>
      </c>
      <c r="BZ6" s="206">
        <f t="shared" si="21"/>
        <v>5.2054863218073768</v>
      </c>
      <c r="CA6" s="202">
        <v>40913.949999999997</v>
      </c>
      <c r="CB6" s="200">
        <v>2018</v>
      </c>
      <c r="CC6" s="201">
        <v>39163</v>
      </c>
      <c r="CD6" s="206">
        <f t="shared" si="22"/>
        <v>5.1528228174552515</v>
      </c>
      <c r="CE6" s="202">
        <v>38305.46</v>
      </c>
      <c r="CF6" s="200">
        <v>2315</v>
      </c>
      <c r="CG6" s="201">
        <v>49515</v>
      </c>
      <c r="CH6" s="206">
        <f t="shared" si="23"/>
        <v>4.6753509037665353</v>
      </c>
      <c r="CI6" s="202">
        <v>43228.29</v>
      </c>
      <c r="CJ6" s="200">
        <v>1838</v>
      </c>
      <c r="CK6" s="201">
        <v>37569</v>
      </c>
      <c r="CL6" s="206">
        <f t="shared" si="24"/>
        <v>4.8923314434773353</v>
      </c>
      <c r="CM6" s="202">
        <v>34545.9</v>
      </c>
    </row>
    <row r="7" spans="1:91" ht="11.4" x14ac:dyDescent="0.2">
      <c r="A7" s="405"/>
      <c r="C7" s="116" t="s">
        <v>76</v>
      </c>
      <c r="D7" s="115">
        <f t="shared" si="0"/>
        <v>22747</v>
      </c>
      <c r="E7" s="115">
        <f t="shared" si="1"/>
        <v>584597</v>
      </c>
      <c r="F7" s="207">
        <f t="shared" si="2"/>
        <v>3.8910565740159462</v>
      </c>
      <c r="G7" s="205">
        <f t="shared" si="3"/>
        <v>469691.64999999997</v>
      </c>
      <c r="H7" s="203">
        <v>342</v>
      </c>
      <c r="I7" s="204">
        <v>7727</v>
      </c>
      <c r="J7" s="207">
        <f t="shared" si="4"/>
        <v>4.4260385660670378</v>
      </c>
      <c r="K7" s="205">
        <v>7023.29</v>
      </c>
      <c r="L7" s="203">
        <v>254</v>
      </c>
      <c r="M7" s="204">
        <v>1080</v>
      </c>
      <c r="N7" s="207">
        <f t="shared" si="5"/>
        <v>23.518518518518519</v>
      </c>
      <c r="O7" s="205">
        <v>5090.4799999999996</v>
      </c>
      <c r="P7" s="203">
        <v>452</v>
      </c>
      <c r="Q7" s="204">
        <v>2379</v>
      </c>
      <c r="R7" s="207">
        <f t="shared" si="6"/>
        <v>18.999579655317362</v>
      </c>
      <c r="S7" s="205">
        <v>9551.92</v>
      </c>
      <c r="T7" s="203">
        <v>807</v>
      </c>
      <c r="U7" s="204">
        <v>11065</v>
      </c>
      <c r="V7" s="207">
        <f t="shared" si="7"/>
        <v>7.2932670582919119</v>
      </c>
      <c r="W7" s="205">
        <v>16897.05</v>
      </c>
      <c r="X7" s="203">
        <v>830</v>
      </c>
      <c r="Y7" s="204">
        <v>15768</v>
      </c>
      <c r="Z7" s="207">
        <f t="shared" si="8"/>
        <v>5.2638254693049209</v>
      </c>
      <c r="AA7" s="205">
        <v>17502.07</v>
      </c>
      <c r="AB7" s="203">
        <v>1036</v>
      </c>
      <c r="AC7" s="204">
        <v>21247</v>
      </c>
      <c r="AD7" s="207">
        <f t="shared" si="9"/>
        <v>4.8759824916458792</v>
      </c>
      <c r="AE7" s="205">
        <v>21669.61</v>
      </c>
      <c r="AF7" s="203">
        <v>1108</v>
      </c>
      <c r="AG7" s="204">
        <v>22547</v>
      </c>
      <c r="AH7" s="207">
        <f t="shared" si="10"/>
        <v>4.9141792699693969</v>
      </c>
      <c r="AI7" s="205">
        <v>22736.06</v>
      </c>
      <c r="AJ7" s="203">
        <v>1107</v>
      </c>
      <c r="AK7" s="204">
        <v>27191</v>
      </c>
      <c r="AL7" s="207">
        <f t="shared" si="11"/>
        <v>4.0712000294215001</v>
      </c>
      <c r="AM7" s="205">
        <v>22542.21</v>
      </c>
      <c r="AN7" s="203">
        <v>1024</v>
      </c>
      <c r="AO7" s="204">
        <v>17870</v>
      </c>
      <c r="AP7" s="207">
        <f t="shared" si="12"/>
        <v>5.7302742025741464</v>
      </c>
      <c r="AQ7" s="205">
        <v>20806.849999999999</v>
      </c>
      <c r="AR7" s="203">
        <v>1121</v>
      </c>
      <c r="AS7" s="204">
        <v>28656</v>
      </c>
      <c r="AT7" s="207">
        <f t="shared" si="13"/>
        <v>3.9119207146845336</v>
      </c>
      <c r="AU7" s="205">
        <v>23268.34</v>
      </c>
      <c r="AV7" s="203">
        <v>1350</v>
      </c>
      <c r="AW7" s="204">
        <v>39445</v>
      </c>
      <c r="AX7" s="207">
        <f t="shared" si="14"/>
        <v>3.42248700722525</v>
      </c>
      <c r="AY7" s="205">
        <v>28068.61</v>
      </c>
      <c r="AZ7" s="203">
        <v>1427</v>
      </c>
      <c r="BA7" s="204">
        <v>39003</v>
      </c>
      <c r="BB7" s="207">
        <f t="shared" si="15"/>
        <v>3.6586929210573551</v>
      </c>
      <c r="BC7" s="205">
        <v>29606.47</v>
      </c>
      <c r="BD7" s="203">
        <v>1251</v>
      </c>
      <c r="BE7" s="204">
        <v>36031</v>
      </c>
      <c r="BF7" s="207">
        <f t="shared" si="16"/>
        <v>3.4720102134273261</v>
      </c>
      <c r="BG7" s="205">
        <v>25760.560000000001</v>
      </c>
      <c r="BH7" s="203">
        <v>1378</v>
      </c>
      <c r="BI7" s="204">
        <v>37964</v>
      </c>
      <c r="BJ7" s="207">
        <f t="shared" si="17"/>
        <v>3.6297545042672006</v>
      </c>
      <c r="BK7" s="205">
        <v>29586.07</v>
      </c>
      <c r="BL7" s="203">
        <v>1400</v>
      </c>
      <c r="BM7" s="204">
        <v>36546</v>
      </c>
      <c r="BN7" s="207">
        <f t="shared" si="18"/>
        <v>3.8307885951950968</v>
      </c>
      <c r="BO7" s="205">
        <v>29843.19</v>
      </c>
      <c r="BP7" s="203">
        <v>1231</v>
      </c>
      <c r="BQ7" s="204">
        <v>38090</v>
      </c>
      <c r="BR7" s="207">
        <f t="shared" si="19"/>
        <v>3.2318193751640849</v>
      </c>
      <c r="BS7" s="205">
        <v>25017.18</v>
      </c>
      <c r="BT7" s="203">
        <v>1191</v>
      </c>
      <c r="BU7" s="204">
        <v>42293</v>
      </c>
      <c r="BV7" s="207">
        <f t="shared" si="20"/>
        <v>2.8160688530016786</v>
      </c>
      <c r="BW7" s="205">
        <v>24778.04</v>
      </c>
      <c r="BX7" s="203">
        <v>1341</v>
      </c>
      <c r="BY7" s="204">
        <v>36344</v>
      </c>
      <c r="BZ7" s="207">
        <f t="shared" si="21"/>
        <v>3.6897424609289011</v>
      </c>
      <c r="CA7" s="205">
        <v>27325.86</v>
      </c>
      <c r="CB7" s="203">
        <v>1366</v>
      </c>
      <c r="CC7" s="204">
        <v>39907</v>
      </c>
      <c r="CD7" s="207">
        <f t="shared" si="22"/>
        <v>3.4229583782293833</v>
      </c>
      <c r="CE7" s="205">
        <v>27725.72</v>
      </c>
      <c r="CF7" s="203">
        <v>1410</v>
      </c>
      <c r="CG7" s="204">
        <v>47135</v>
      </c>
      <c r="CH7" s="207">
        <f t="shared" si="23"/>
        <v>2.9914076588522329</v>
      </c>
      <c r="CI7" s="205">
        <v>28312.52</v>
      </c>
      <c r="CJ7" s="203">
        <v>1321</v>
      </c>
      <c r="CK7" s="204">
        <v>36309</v>
      </c>
      <c r="CL7" s="207">
        <f t="shared" si="24"/>
        <v>3.638216420171307</v>
      </c>
      <c r="CM7" s="205">
        <v>26579.55</v>
      </c>
    </row>
    <row r="8" spans="1:91" ht="11.4" x14ac:dyDescent="0.2">
      <c r="A8" s="405"/>
      <c r="C8" s="117" t="s">
        <v>77</v>
      </c>
      <c r="D8" s="114">
        <f t="shared" si="0"/>
        <v>39004</v>
      </c>
      <c r="E8" s="114">
        <f t="shared" si="1"/>
        <v>928126</v>
      </c>
      <c r="F8" s="206">
        <f t="shared" si="2"/>
        <v>4.202446650562532</v>
      </c>
      <c r="G8" s="202">
        <f t="shared" si="3"/>
        <v>762790.51</v>
      </c>
      <c r="H8" s="200">
        <v>468</v>
      </c>
      <c r="I8" s="201">
        <v>11529</v>
      </c>
      <c r="J8" s="206">
        <f t="shared" si="4"/>
        <v>4.059328649492584</v>
      </c>
      <c r="K8" s="202">
        <v>8752.25</v>
      </c>
      <c r="L8" s="200">
        <v>344</v>
      </c>
      <c r="M8" s="201">
        <v>1614</v>
      </c>
      <c r="N8" s="206">
        <f t="shared" si="5"/>
        <v>21.313506815365553</v>
      </c>
      <c r="O8" s="202">
        <v>6163.69</v>
      </c>
      <c r="P8" s="200">
        <v>576</v>
      </c>
      <c r="Q8" s="201">
        <v>3866</v>
      </c>
      <c r="R8" s="206">
        <f t="shared" si="6"/>
        <v>14.899120538023796</v>
      </c>
      <c r="S8" s="202">
        <v>10857.74</v>
      </c>
      <c r="T8" s="200">
        <v>1299</v>
      </c>
      <c r="U8" s="201">
        <v>17142</v>
      </c>
      <c r="V8" s="206">
        <f t="shared" si="7"/>
        <v>7.5778788939446979</v>
      </c>
      <c r="W8" s="202">
        <v>24028.26</v>
      </c>
      <c r="X8" s="200">
        <v>1476</v>
      </c>
      <c r="Y8" s="201">
        <v>29182</v>
      </c>
      <c r="Z8" s="206">
        <f t="shared" si="8"/>
        <v>5.0579124117606744</v>
      </c>
      <c r="AA8" s="202">
        <v>27455.18</v>
      </c>
      <c r="AB8" s="200">
        <v>1626</v>
      </c>
      <c r="AC8" s="201">
        <v>38614</v>
      </c>
      <c r="AD8" s="206">
        <f t="shared" si="9"/>
        <v>4.2109079608432172</v>
      </c>
      <c r="AE8" s="202">
        <v>31402.69</v>
      </c>
      <c r="AF8" s="200">
        <v>1832</v>
      </c>
      <c r="AG8" s="201">
        <v>36163</v>
      </c>
      <c r="AH8" s="206">
        <f t="shared" si="10"/>
        <v>5.0659513867765398</v>
      </c>
      <c r="AI8" s="202">
        <v>34156</v>
      </c>
      <c r="AJ8" s="200">
        <v>1922</v>
      </c>
      <c r="AK8" s="201">
        <v>45837</v>
      </c>
      <c r="AL8" s="206">
        <f t="shared" si="11"/>
        <v>4.1931190959268712</v>
      </c>
      <c r="AM8" s="202">
        <v>36364.120000000003</v>
      </c>
      <c r="AN8" s="200">
        <v>1647</v>
      </c>
      <c r="AO8" s="201">
        <v>27499</v>
      </c>
      <c r="AP8" s="206">
        <f t="shared" si="12"/>
        <v>5.9893087021346227</v>
      </c>
      <c r="AQ8" s="202">
        <v>31962.61</v>
      </c>
      <c r="AR8" s="200">
        <v>2004</v>
      </c>
      <c r="AS8" s="201">
        <v>46596</v>
      </c>
      <c r="AT8" s="206">
        <f t="shared" si="13"/>
        <v>4.3007983517898527</v>
      </c>
      <c r="AU8" s="202">
        <v>38320.080000000002</v>
      </c>
      <c r="AV8" s="200">
        <v>2282</v>
      </c>
      <c r="AW8" s="201">
        <v>58798</v>
      </c>
      <c r="AX8" s="206">
        <f t="shared" si="14"/>
        <v>3.881084390625531</v>
      </c>
      <c r="AY8" s="202">
        <v>42555.38</v>
      </c>
      <c r="AZ8" s="200">
        <v>2344</v>
      </c>
      <c r="BA8" s="201">
        <v>61035</v>
      </c>
      <c r="BB8" s="206">
        <f t="shared" si="15"/>
        <v>3.8404194314737445</v>
      </c>
      <c r="BC8" s="202">
        <v>45441.62</v>
      </c>
      <c r="BD8" s="200">
        <v>2209</v>
      </c>
      <c r="BE8" s="201">
        <v>55707</v>
      </c>
      <c r="BF8" s="206">
        <f t="shared" si="16"/>
        <v>3.9653903459170303</v>
      </c>
      <c r="BG8" s="202">
        <v>43583.47</v>
      </c>
      <c r="BH8" s="200">
        <v>2309</v>
      </c>
      <c r="BI8" s="201">
        <v>56899</v>
      </c>
      <c r="BJ8" s="206">
        <f t="shared" si="17"/>
        <v>4.0580678043550851</v>
      </c>
      <c r="BK8" s="202">
        <v>46992.480000000003</v>
      </c>
      <c r="BL8" s="200">
        <v>2393</v>
      </c>
      <c r="BM8" s="201">
        <v>58499</v>
      </c>
      <c r="BN8" s="206">
        <f t="shared" si="18"/>
        <v>4.0906682165507098</v>
      </c>
      <c r="BO8" s="202">
        <v>49598.84</v>
      </c>
      <c r="BP8" s="200">
        <v>2348</v>
      </c>
      <c r="BQ8" s="201">
        <v>60115</v>
      </c>
      <c r="BR8" s="206">
        <f t="shared" si="19"/>
        <v>3.9058471263411798</v>
      </c>
      <c r="BS8" s="202">
        <v>46531.519999999997</v>
      </c>
      <c r="BT8" s="200">
        <v>2247</v>
      </c>
      <c r="BU8" s="201">
        <v>71228</v>
      </c>
      <c r="BV8" s="206">
        <f t="shared" si="20"/>
        <v>3.1546582804515078</v>
      </c>
      <c r="BW8" s="202">
        <v>43807.16</v>
      </c>
      <c r="BX8" s="200">
        <v>2398</v>
      </c>
      <c r="BY8" s="201">
        <v>61728</v>
      </c>
      <c r="BZ8" s="206">
        <f t="shared" si="21"/>
        <v>3.8847848626231212</v>
      </c>
      <c r="CA8" s="202">
        <v>48018.75</v>
      </c>
      <c r="CB8" s="200">
        <v>2478</v>
      </c>
      <c r="CC8" s="201">
        <v>55704</v>
      </c>
      <c r="CD8" s="206">
        <f t="shared" si="22"/>
        <v>4.4485135717363207</v>
      </c>
      <c r="CE8" s="202">
        <v>49824.52</v>
      </c>
      <c r="CF8" s="200">
        <v>2616</v>
      </c>
      <c r="CG8" s="201">
        <v>75970</v>
      </c>
      <c r="CH8" s="206">
        <f t="shared" si="23"/>
        <v>3.4434645254705805</v>
      </c>
      <c r="CI8" s="202">
        <v>52915.19</v>
      </c>
      <c r="CJ8" s="200">
        <v>2186</v>
      </c>
      <c r="CK8" s="201">
        <v>54401</v>
      </c>
      <c r="CL8" s="206">
        <f t="shared" si="24"/>
        <v>4.0183084869763421</v>
      </c>
      <c r="CM8" s="202">
        <v>44058.96</v>
      </c>
    </row>
    <row r="9" spans="1:91" ht="11.4" x14ac:dyDescent="0.2">
      <c r="A9" s="405"/>
      <c r="C9" s="116" t="s">
        <v>78</v>
      </c>
      <c r="D9" s="115">
        <f t="shared" si="0"/>
        <v>22707</v>
      </c>
      <c r="E9" s="115">
        <f t="shared" si="1"/>
        <v>480113</v>
      </c>
      <c r="F9" s="207">
        <f t="shared" si="2"/>
        <v>4.7295115941455448</v>
      </c>
      <c r="G9" s="205">
        <f t="shared" si="3"/>
        <v>472185.7300000001</v>
      </c>
      <c r="H9" s="203">
        <v>285</v>
      </c>
      <c r="I9" s="204">
        <v>5954</v>
      </c>
      <c r="J9" s="207">
        <f t="shared" si="4"/>
        <v>4.7866980181390666</v>
      </c>
      <c r="K9" s="205">
        <v>5550.72</v>
      </c>
      <c r="L9" s="203">
        <v>253</v>
      </c>
      <c r="M9" s="204">
        <v>1048</v>
      </c>
      <c r="N9" s="207">
        <f t="shared" si="5"/>
        <v>24.141221374045802</v>
      </c>
      <c r="O9" s="205">
        <v>5136.01</v>
      </c>
      <c r="P9" s="203">
        <v>406</v>
      </c>
      <c r="Q9" s="204">
        <v>2312</v>
      </c>
      <c r="R9" s="207">
        <f t="shared" si="6"/>
        <v>17.560553633217992</v>
      </c>
      <c r="S9" s="205">
        <v>8445.9500000000007</v>
      </c>
      <c r="T9" s="203">
        <v>754</v>
      </c>
      <c r="U9" s="204">
        <v>9648</v>
      </c>
      <c r="V9" s="207">
        <f t="shared" si="7"/>
        <v>7.8150912106135992</v>
      </c>
      <c r="W9" s="205">
        <v>15087.03</v>
      </c>
      <c r="X9" s="203">
        <v>818</v>
      </c>
      <c r="Y9" s="204">
        <v>13863</v>
      </c>
      <c r="Z9" s="207">
        <f t="shared" si="8"/>
        <v>5.9005987160066367</v>
      </c>
      <c r="AA9" s="205">
        <v>16953.23</v>
      </c>
      <c r="AB9" s="203">
        <v>957</v>
      </c>
      <c r="AC9" s="204">
        <v>17604</v>
      </c>
      <c r="AD9" s="207">
        <f t="shared" si="9"/>
        <v>5.4362644853442399</v>
      </c>
      <c r="AE9" s="205">
        <v>19699.27</v>
      </c>
      <c r="AF9" s="203">
        <v>1042</v>
      </c>
      <c r="AG9" s="204">
        <v>17220</v>
      </c>
      <c r="AH9" s="207">
        <f t="shared" si="10"/>
        <v>6.0511033681765385</v>
      </c>
      <c r="AI9" s="205">
        <v>20413.61</v>
      </c>
      <c r="AJ9" s="203">
        <v>1121</v>
      </c>
      <c r="AK9" s="204">
        <v>24647</v>
      </c>
      <c r="AL9" s="207">
        <f t="shared" si="11"/>
        <v>4.5482208788087801</v>
      </c>
      <c r="AM9" s="205">
        <v>22594.92</v>
      </c>
      <c r="AN9" s="203">
        <v>944</v>
      </c>
      <c r="AO9" s="204">
        <v>13886</v>
      </c>
      <c r="AP9" s="207">
        <f t="shared" si="12"/>
        <v>6.7982140285179318</v>
      </c>
      <c r="AQ9" s="205">
        <v>18873.14</v>
      </c>
      <c r="AR9" s="203">
        <v>1115</v>
      </c>
      <c r="AS9" s="204">
        <v>25609</v>
      </c>
      <c r="AT9" s="207">
        <f t="shared" si="13"/>
        <v>4.3539380686477411</v>
      </c>
      <c r="AU9" s="205">
        <v>23164.76</v>
      </c>
      <c r="AV9" s="203">
        <v>1345</v>
      </c>
      <c r="AW9" s="204">
        <v>30027</v>
      </c>
      <c r="AX9" s="207">
        <f t="shared" si="14"/>
        <v>4.4793019615679217</v>
      </c>
      <c r="AY9" s="205">
        <v>26976.6</v>
      </c>
      <c r="AZ9" s="203">
        <v>1515</v>
      </c>
      <c r="BA9" s="204">
        <v>32490</v>
      </c>
      <c r="BB9" s="207">
        <f t="shared" si="15"/>
        <v>4.6629732225300096</v>
      </c>
      <c r="BC9" s="205">
        <v>30513.39</v>
      </c>
      <c r="BD9" s="203">
        <v>1340</v>
      </c>
      <c r="BE9" s="204">
        <v>27433</v>
      </c>
      <c r="BF9" s="207">
        <f t="shared" si="16"/>
        <v>4.8846280027703859</v>
      </c>
      <c r="BG9" s="205">
        <v>28941.3</v>
      </c>
      <c r="BH9" s="203">
        <v>1364</v>
      </c>
      <c r="BI9" s="204">
        <v>30216</v>
      </c>
      <c r="BJ9" s="207">
        <f t="shared" si="17"/>
        <v>4.5141646809637281</v>
      </c>
      <c r="BK9" s="205">
        <v>30390.02</v>
      </c>
      <c r="BL9" s="203">
        <v>1482</v>
      </c>
      <c r="BM9" s="204">
        <v>31650</v>
      </c>
      <c r="BN9" s="207">
        <f t="shared" si="18"/>
        <v>4.6824644549763033</v>
      </c>
      <c r="BO9" s="205">
        <v>32011.49</v>
      </c>
      <c r="BP9" s="203">
        <v>1277</v>
      </c>
      <c r="BQ9" s="204">
        <v>30968</v>
      </c>
      <c r="BR9" s="207">
        <f t="shared" si="19"/>
        <v>4.1236114699044171</v>
      </c>
      <c r="BS9" s="205">
        <v>26764.59</v>
      </c>
      <c r="BT9" s="203">
        <v>1184</v>
      </c>
      <c r="BU9" s="204">
        <v>34741</v>
      </c>
      <c r="BV9" s="207">
        <f t="shared" si="20"/>
        <v>3.4080769120059871</v>
      </c>
      <c r="BW9" s="205">
        <v>24955.21</v>
      </c>
      <c r="BX9" s="203">
        <v>1334</v>
      </c>
      <c r="BY9" s="204">
        <v>31750</v>
      </c>
      <c r="BZ9" s="207">
        <f t="shared" si="21"/>
        <v>4.2015748031496063</v>
      </c>
      <c r="CA9" s="205">
        <v>28215.07</v>
      </c>
      <c r="CB9" s="203">
        <v>1454</v>
      </c>
      <c r="CC9" s="204">
        <v>30244</v>
      </c>
      <c r="CD9" s="207">
        <f t="shared" si="22"/>
        <v>4.8075651368866552</v>
      </c>
      <c r="CE9" s="205">
        <v>30555.64</v>
      </c>
      <c r="CF9" s="203">
        <v>1524</v>
      </c>
      <c r="CG9" s="204">
        <v>39653</v>
      </c>
      <c r="CH9" s="207">
        <f t="shared" si="23"/>
        <v>3.8433409830277663</v>
      </c>
      <c r="CI9" s="205">
        <v>32053.4</v>
      </c>
      <c r="CJ9" s="203">
        <v>1193</v>
      </c>
      <c r="CK9" s="204">
        <v>29150</v>
      </c>
      <c r="CL9" s="207">
        <f t="shared" si="24"/>
        <v>4.0926243567752998</v>
      </c>
      <c r="CM9" s="205">
        <v>24890.38</v>
      </c>
    </row>
    <row r="10" spans="1:91" ht="11.4" x14ac:dyDescent="0.2">
      <c r="A10" s="405"/>
      <c r="C10" s="117" t="s">
        <v>79</v>
      </c>
      <c r="D10" s="114">
        <f t="shared" si="0"/>
        <v>112903</v>
      </c>
      <c r="E10" s="114">
        <f t="shared" si="1"/>
        <v>1503585</v>
      </c>
      <c r="F10" s="206">
        <f t="shared" si="2"/>
        <v>7.5089203470372468</v>
      </c>
      <c r="G10" s="202">
        <f t="shared" si="3"/>
        <v>2814752.6899999995</v>
      </c>
      <c r="H10" s="200">
        <v>1413</v>
      </c>
      <c r="I10" s="201">
        <v>22435</v>
      </c>
      <c r="J10" s="206">
        <f t="shared" si="4"/>
        <v>6.298194784934255</v>
      </c>
      <c r="K10" s="202">
        <v>32850.410000000003</v>
      </c>
      <c r="L10" s="200">
        <v>1228</v>
      </c>
      <c r="M10" s="201">
        <v>4727</v>
      </c>
      <c r="N10" s="206">
        <f t="shared" si="5"/>
        <v>25.978421832028769</v>
      </c>
      <c r="O10" s="202">
        <v>28615.74</v>
      </c>
      <c r="P10" s="200">
        <v>2126</v>
      </c>
      <c r="Q10" s="201">
        <v>10272</v>
      </c>
      <c r="R10" s="206">
        <f t="shared" si="6"/>
        <v>20.697040498442369</v>
      </c>
      <c r="S10" s="202">
        <v>52261.51</v>
      </c>
      <c r="T10" s="200">
        <v>3728</v>
      </c>
      <c r="U10" s="201">
        <v>28324</v>
      </c>
      <c r="V10" s="206">
        <f t="shared" si="7"/>
        <v>13.161982770795086</v>
      </c>
      <c r="W10" s="202">
        <v>90720.7</v>
      </c>
      <c r="X10" s="200">
        <v>3974</v>
      </c>
      <c r="Y10" s="201">
        <v>37496</v>
      </c>
      <c r="Z10" s="206">
        <f t="shared" si="8"/>
        <v>10.598463836142521</v>
      </c>
      <c r="AA10" s="202">
        <v>100370.01</v>
      </c>
      <c r="AB10" s="200">
        <v>4744</v>
      </c>
      <c r="AC10" s="201">
        <v>47490</v>
      </c>
      <c r="AD10" s="206">
        <f t="shared" si="9"/>
        <v>9.9894714676774061</v>
      </c>
      <c r="AE10" s="202">
        <v>117460.38</v>
      </c>
      <c r="AF10" s="200">
        <v>5276</v>
      </c>
      <c r="AG10" s="201">
        <v>47603</v>
      </c>
      <c r="AH10" s="206">
        <f t="shared" si="10"/>
        <v>11.083335083923282</v>
      </c>
      <c r="AI10" s="202">
        <v>130280.22</v>
      </c>
      <c r="AJ10" s="200">
        <v>5252</v>
      </c>
      <c r="AK10" s="201">
        <v>65418</v>
      </c>
      <c r="AL10" s="206">
        <f t="shared" si="11"/>
        <v>8.0283713962517957</v>
      </c>
      <c r="AM10" s="202">
        <v>131860.70000000001</v>
      </c>
      <c r="AN10" s="200">
        <v>4914</v>
      </c>
      <c r="AO10" s="201">
        <v>45125</v>
      </c>
      <c r="AP10" s="206">
        <f t="shared" si="12"/>
        <v>10.889750692520776</v>
      </c>
      <c r="AQ10" s="202">
        <v>122313.51</v>
      </c>
      <c r="AR10" s="200">
        <v>6026</v>
      </c>
      <c r="AS10" s="201">
        <v>73246</v>
      </c>
      <c r="AT10" s="206">
        <f t="shared" si="13"/>
        <v>8.2270704202277258</v>
      </c>
      <c r="AU10" s="202">
        <v>151935.57999999999</v>
      </c>
      <c r="AV10" s="200">
        <v>6874</v>
      </c>
      <c r="AW10" s="201">
        <v>100197</v>
      </c>
      <c r="AX10" s="206">
        <f t="shared" si="14"/>
        <v>6.8604848448556339</v>
      </c>
      <c r="AY10" s="202">
        <v>168969.15</v>
      </c>
      <c r="AZ10" s="200">
        <v>7158</v>
      </c>
      <c r="BA10" s="201">
        <v>98408</v>
      </c>
      <c r="BB10" s="206">
        <f t="shared" si="15"/>
        <v>7.2737988781399894</v>
      </c>
      <c r="BC10" s="202">
        <v>179852.86</v>
      </c>
      <c r="BD10" s="200">
        <v>6637</v>
      </c>
      <c r="BE10" s="201">
        <v>89836</v>
      </c>
      <c r="BF10" s="206">
        <f t="shared" si="16"/>
        <v>7.3879068524867533</v>
      </c>
      <c r="BG10" s="202">
        <v>169185.38</v>
      </c>
      <c r="BH10" s="200">
        <v>6612</v>
      </c>
      <c r="BI10" s="201">
        <v>96432</v>
      </c>
      <c r="BJ10" s="206">
        <f t="shared" si="17"/>
        <v>6.8566450970632156</v>
      </c>
      <c r="BK10" s="202">
        <v>170919.32</v>
      </c>
      <c r="BL10" s="200">
        <v>6919</v>
      </c>
      <c r="BM10" s="201">
        <v>93123</v>
      </c>
      <c r="BN10" s="206">
        <f t="shared" si="18"/>
        <v>7.429958227290788</v>
      </c>
      <c r="BO10" s="202">
        <v>179901.52</v>
      </c>
      <c r="BP10" s="200">
        <v>6713</v>
      </c>
      <c r="BQ10" s="201">
        <v>99039</v>
      </c>
      <c r="BR10" s="206">
        <f t="shared" si="19"/>
        <v>6.7781379052696415</v>
      </c>
      <c r="BS10" s="202">
        <v>165148.07999999999</v>
      </c>
      <c r="BT10" s="200">
        <v>6084</v>
      </c>
      <c r="BU10" s="201">
        <v>115920</v>
      </c>
      <c r="BV10" s="206">
        <f t="shared" si="20"/>
        <v>5.2484472049689446</v>
      </c>
      <c r="BW10" s="202">
        <v>150934.99</v>
      </c>
      <c r="BX10" s="200">
        <v>6559</v>
      </c>
      <c r="BY10" s="201">
        <v>100736</v>
      </c>
      <c r="BZ10" s="206">
        <f t="shared" si="21"/>
        <v>6.5110784625158828</v>
      </c>
      <c r="CA10" s="202">
        <v>163437.79999999999</v>
      </c>
      <c r="CB10" s="200">
        <v>7069</v>
      </c>
      <c r="CC10" s="201">
        <v>100703</v>
      </c>
      <c r="CD10" s="206">
        <f t="shared" si="22"/>
        <v>7.01965184751199</v>
      </c>
      <c r="CE10" s="202">
        <v>173487.48</v>
      </c>
      <c r="CF10" s="200">
        <v>7469</v>
      </c>
      <c r="CG10" s="201">
        <v>132693</v>
      </c>
      <c r="CH10" s="206">
        <f t="shared" si="23"/>
        <v>5.6287822266434553</v>
      </c>
      <c r="CI10" s="202">
        <v>183933.28</v>
      </c>
      <c r="CJ10" s="200">
        <v>6128</v>
      </c>
      <c r="CK10" s="201">
        <v>94362</v>
      </c>
      <c r="CL10" s="206">
        <f t="shared" si="24"/>
        <v>6.4941395900892305</v>
      </c>
      <c r="CM10" s="202">
        <v>150314.07</v>
      </c>
    </row>
    <row r="11" spans="1:91" ht="11.4" x14ac:dyDescent="0.2">
      <c r="A11" s="405"/>
      <c r="C11" s="116" t="s">
        <v>80</v>
      </c>
      <c r="D11" s="115">
        <f t="shared" si="0"/>
        <v>10277</v>
      </c>
      <c r="E11" s="115">
        <f t="shared" si="1"/>
        <v>290650</v>
      </c>
      <c r="F11" s="207">
        <f t="shared" si="2"/>
        <v>3.5358678823327021</v>
      </c>
      <c r="G11" s="205">
        <f t="shared" si="3"/>
        <v>193563.96</v>
      </c>
      <c r="H11" s="203">
        <v>165</v>
      </c>
      <c r="I11" s="204">
        <v>5812</v>
      </c>
      <c r="J11" s="207">
        <f t="shared" si="4"/>
        <v>2.8389538885065382</v>
      </c>
      <c r="K11" s="205">
        <v>2945.85</v>
      </c>
      <c r="L11" s="203">
        <v>131</v>
      </c>
      <c r="M11" s="204">
        <v>567</v>
      </c>
      <c r="N11" s="207">
        <f t="shared" si="5"/>
        <v>23.104056437389769</v>
      </c>
      <c r="O11" s="205">
        <v>2357.3200000000002</v>
      </c>
      <c r="P11" s="203">
        <v>207</v>
      </c>
      <c r="Q11" s="204">
        <v>1829</v>
      </c>
      <c r="R11" s="207">
        <f t="shared" si="6"/>
        <v>11.317659923455441</v>
      </c>
      <c r="S11" s="205">
        <v>3810.93</v>
      </c>
      <c r="T11" s="203">
        <v>339</v>
      </c>
      <c r="U11" s="204">
        <v>5027</v>
      </c>
      <c r="V11" s="207">
        <f t="shared" si="7"/>
        <v>6.7435846429281883</v>
      </c>
      <c r="W11" s="205">
        <v>6507.34</v>
      </c>
      <c r="X11" s="203">
        <v>391</v>
      </c>
      <c r="Y11" s="204">
        <v>9020</v>
      </c>
      <c r="Z11" s="207">
        <f t="shared" si="8"/>
        <v>4.3348115299334813</v>
      </c>
      <c r="AA11" s="205">
        <v>7309</v>
      </c>
      <c r="AB11" s="203">
        <v>384</v>
      </c>
      <c r="AC11" s="204">
        <v>9422</v>
      </c>
      <c r="AD11" s="207">
        <f t="shared" si="9"/>
        <v>4.0755678199957543</v>
      </c>
      <c r="AE11" s="205">
        <v>6984.17</v>
      </c>
      <c r="AF11" s="203">
        <v>470</v>
      </c>
      <c r="AG11" s="204">
        <v>10337</v>
      </c>
      <c r="AH11" s="207">
        <f t="shared" si="10"/>
        <v>4.5467737254522591</v>
      </c>
      <c r="AI11" s="205">
        <v>8743.24</v>
      </c>
      <c r="AJ11" s="203">
        <v>463</v>
      </c>
      <c r="AK11" s="204">
        <v>12284</v>
      </c>
      <c r="AL11" s="207">
        <f t="shared" si="11"/>
        <v>3.7691305763594918</v>
      </c>
      <c r="AM11" s="205">
        <v>8515.23</v>
      </c>
      <c r="AN11" s="203">
        <v>403</v>
      </c>
      <c r="AO11" s="204">
        <v>8552</v>
      </c>
      <c r="AP11" s="207">
        <f t="shared" si="12"/>
        <v>4.712347988774555</v>
      </c>
      <c r="AQ11" s="205">
        <v>7423.92</v>
      </c>
      <c r="AR11" s="203">
        <v>447</v>
      </c>
      <c r="AS11" s="204">
        <v>12890</v>
      </c>
      <c r="AT11" s="207">
        <f t="shared" si="13"/>
        <v>3.4678044996121025</v>
      </c>
      <c r="AU11" s="205">
        <v>7916.96</v>
      </c>
      <c r="AV11" s="203">
        <v>631</v>
      </c>
      <c r="AW11" s="204">
        <v>19141</v>
      </c>
      <c r="AX11" s="207">
        <f t="shared" si="14"/>
        <v>3.2965884750013061</v>
      </c>
      <c r="AY11" s="205">
        <v>11731.77</v>
      </c>
      <c r="AZ11" s="203">
        <v>698</v>
      </c>
      <c r="BA11" s="204">
        <v>21058</v>
      </c>
      <c r="BB11" s="207">
        <f t="shared" si="15"/>
        <v>3.3146547630354259</v>
      </c>
      <c r="BC11" s="205">
        <v>13078.6</v>
      </c>
      <c r="BD11" s="203">
        <v>547</v>
      </c>
      <c r="BE11" s="204">
        <v>18661</v>
      </c>
      <c r="BF11" s="207">
        <f t="shared" si="16"/>
        <v>2.9312469856920851</v>
      </c>
      <c r="BG11" s="205">
        <v>10586.02</v>
      </c>
      <c r="BH11" s="203">
        <v>577</v>
      </c>
      <c r="BI11" s="204">
        <v>18650</v>
      </c>
      <c r="BJ11" s="207">
        <f t="shared" si="17"/>
        <v>3.0938337801608577</v>
      </c>
      <c r="BK11" s="205">
        <v>11270.19</v>
      </c>
      <c r="BL11" s="203">
        <v>620</v>
      </c>
      <c r="BM11" s="204">
        <v>17584</v>
      </c>
      <c r="BN11" s="207">
        <f t="shared" si="18"/>
        <v>3.5259326660600547</v>
      </c>
      <c r="BO11" s="205">
        <v>12245.18</v>
      </c>
      <c r="BP11" s="203">
        <v>534</v>
      </c>
      <c r="BQ11" s="204">
        <v>18004</v>
      </c>
      <c r="BR11" s="207">
        <f t="shared" si="19"/>
        <v>2.9660075538769162</v>
      </c>
      <c r="BS11" s="205">
        <v>10178.629999999999</v>
      </c>
      <c r="BT11" s="203">
        <v>549</v>
      </c>
      <c r="BU11" s="204">
        <v>21417</v>
      </c>
      <c r="BV11" s="207">
        <f t="shared" si="20"/>
        <v>2.5633842274828407</v>
      </c>
      <c r="BW11" s="205">
        <v>10743.18</v>
      </c>
      <c r="BX11" s="203">
        <v>676</v>
      </c>
      <c r="BY11" s="204">
        <v>19414</v>
      </c>
      <c r="BZ11" s="207">
        <f t="shared" si="21"/>
        <v>3.4820232821675083</v>
      </c>
      <c r="CA11" s="205">
        <v>13001.3</v>
      </c>
      <c r="CB11" s="203">
        <v>705</v>
      </c>
      <c r="CC11" s="204">
        <v>18539</v>
      </c>
      <c r="CD11" s="207">
        <f t="shared" si="22"/>
        <v>3.8027941097146556</v>
      </c>
      <c r="CE11" s="205">
        <v>12751.86</v>
      </c>
      <c r="CF11" s="203">
        <v>737</v>
      </c>
      <c r="CG11" s="204">
        <v>25254</v>
      </c>
      <c r="CH11" s="207">
        <f t="shared" si="23"/>
        <v>2.9183495683852061</v>
      </c>
      <c r="CI11" s="205">
        <v>14326.44</v>
      </c>
      <c r="CJ11" s="203">
        <v>603</v>
      </c>
      <c r="CK11" s="204">
        <v>17188</v>
      </c>
      <c r="CL11" s="207">
        <f t="shared" si="24"/>
        <v>3.5082615778450079</v>
      </c>
      <c r="CM11" s="205">
        <v>11136.83</v>
      </c>
    </row>
    <row r="12" spans="1:91" ht="11.4" x14ac:dyDescent="0.2">
      <c r="A12" s="405"/>
      <c r="C12" s="117" t="s">
        <v>81</v>
      </c>
      <c r="D12" s="114">
        <f t="shared" si="0"/>
        <v>23778</v>
      </c>
      <c r="E12" s="114">
        <f t="shared" si="1"/>
        <v>559539</v>
      </c>
      <c r="F12" s="206">
        <f t="shared" si="2"/>
        <v>4.2495697350854904</v>
      </c>
      <c r="G12" s="202">
        <f t="shared" si="3"/>
        <v>493109.54999999993</v>
      </c>
      <c r="H12" s="200">
        <v>282</v>
      </c>
      <c r="I12" s="201">
        <v>6714</v>
      </c>
      <c r="J12" s="206">
        <f t="shared" si="4"/>
        <v>4.2001787310098297</v>
      </c>
      <c r="K12" s="202">
        <v>5375.97</v>
      </c>
      <c r="L12" s="200">
        <v>263</v>
      </c>
      <c r="M12" s="201">
        <v>3342</v>
      </c>
      <c r="N12" s="206">
        <f t="shared" si="5"/>
        <v>7.8695391980849791</v>
      </c>
      <c r="O12" s="202">
        <v>5155.63</v>
      </c>
      <c r="P12" s="200">
        <v>507</v>
      </c>
      <c r="Q12" s="201">
        <v>5914</v>
      </c>
      <c r="R12" s="206">
        <f t="shared" si="6"/>
        <v>8.5728779168075757</v>
      </c>
      <c r="S12" s="202">
        <v>10120.51</v>
      </c>
      <c r="T12" s="200">
        <v>874</v>
      </c>
      <c r="U12" s="201">
        <v>9973</v>
      </c>
      <c r="V12" s="206">
        <f t="shared" si="7"/>
        <v>8.7636618870951573</v>
      </c>
      <c r="W12" s="202">
        <v>17654.84</v>
      </c>
      <c r="X12" s="200">
        <v>790</v>
      </c>
      <c r="Y12" s="201">
        <v>14907</v>
      </c>
      <c r="Z12" s="206">
        <f t="shared" si="8"/>
        <v>5.2995237136915545</v>
      </c>
      <c r="AA12" s="202">
        <v>15996.79</v>
      </c>
      <c r="AB12" s="200">
        <v>1019</v>
      </c>
      <c r="AC12" s="201">
        <v>19616</v>
      </c>
      <c r="AD12" s="206">
        <f t="shared" si="9"/>
        <v>5.1947389885807507</v>
      </c>
      <c r="AE12" s="202">
        <v>21014.53</v>
      </c>
      <c r="AF12" s="200">
        <v>1080</v>
      </c>
      <c r="AG12" s="201">
        <v>20943</v>
      </c>
      <c r="AH12" s="206">
        <f t="shared" si="10"/>
        <v>5.1568543188654923</v>
      </c>
      <c r="AI12" s="202">
        <v>21965.72</v>
      </c>
      <c r="AJ12" s="200">
        <v>1049</v>
      </c>
      <c r="AK12" s="201">
        <v>24856</v>
      </c>
      <c r="AL12" s="206">
        <f t="shared" si="11"/>
        <v>4.2203089797232058</v>
      </c>
      <c r="AM12" s="202">
        <v>21719.37</v>
      </c>
      <c r="AN12" s="200">
        <v>999</v>
      </c>
      <c r="AO12" s="201">
        <v>14135</v>
      </c>
      <c r="AP12" s="206">
        <f t="shared" si="12"/>
        <v>7.0675627874071463</v>
      </c>
      <c r="AQ12" s="202">
        <v>20775.09</v>
      </c>
      <c r="AR12" s="200">
        <v>1194</v>
      </c>
      <c r="AS12" s="201">
        <v>27264</v>
      </c>
      <c r="AT12" s="206">
        <f t="shared" si="13"/>
        <v>4.379401408450704</v>
      </c>
      <c r="AU12" s="202">
        <v>25008.37</v>
      </c>
      <c r="AV12" s="200">
        <v>1479</v>
      </c>
      <c r="AW12" s="201">
        <v>35328</v>
      </c>
      <c r="AX12" s="206">
        <f t="shared" si="14"/>
        <v>4.1864809782608692</v>
      </c>
      <c r="AY12" s="202">
        <v>31363.37</v>
      </c>
      <c r="AZ12" s="200">
        <v>1412</v>
      </c>
      <c r="BA12" s="201">
        <v>34881</v>
      </c>
      <c r="BB12" s="206">
        <f t="shared" si="15"/>
        <v>4.0480490811616647</v>
      </c>
      <c r="BC12" s="202">
        <v>29845.4</v>
      </c>
      <c r="BD12" s="200">
        <v>1418</v>
      </c>
      <c r="BE12" s="201">
        <v>31684</v>
      </c>
      <c r="BF12" s="206">
        <f t="shared" si="16"/>
        <v>4.4754450195682356</v>
      </c>
      <c r="BG12" s="202">
        <v>30518.13</v>
      </c>
      <c r="BH12" s="200">
        <v>1443</v>
      </c>
      <c r="BI12" s="201">
        <v>36112</v>
      </c>
      <c r="BJ12" s="206">
        <f t="shared" si="17"/>
        <v>3.9959016393442628</v>
      </c>
      <c r="BK12" s="202">
        <v>31538.11</v>
      </c>
      <c r="BL12" s="200">
        <v>1418</v>
      </c>
      <c r="BM12" s="201">
        <v>36338</v>
      </c>
      <c r="BN12" s="206">
        <f t="shared" si="18"/>
        <v>3.9022510870163467</v>
      </c>
      <c r="BO12" s="202">
        <v>30355.42</v>
      </c>
      <c r="BP12" s="200">
        <v>1486</v>
      </c>
      <c r="BQ12" s="201">
        <v>37087</v>
      </c>
      <c r="BR12" s="206">
        <f t="shared" si="19"/>
        <v>4.0067948337692449</v>
      </c>
      <c r="BS12" s="202">
        <v>30241.68</v>
      </c>
      <c r="BT12" s="200">
        <v>1169</v>
      </c>
      <c r="BU12" s="201">
        <v>43077</v>
      </c>
      <c r="BV12" s="206">
        <f t="shared" si="20"/>
        <v>2.7137451540265105</v>
      </c>
      <c r="BW12" s="202">
        <v>24617.79</v>
      </c>
      <c r="BX12" s="200">
        <v>1418</v>
      </c>
      <c r="BY12" s="201">
        <v>38739</v>
      </c>
      <c r="BZ12" s="206">
        <f t="shared" si="21"/>
        <v>3.6603939182735745</v>
      </c>
      <c r="CA12" s="202">
        <v>29321.119999999999</v>
      </c>
      <c r="CB12" s="200">
        <v>1527</v>
      </c>
      <c r="CC12" s="201">
        <v>37833</v>
      </c>
      <c r="CD12" s="206">
        <f t="shared" si="22"/>
        <v>4.0361589088890648</v>
      </c>
      <c r="CE12" s="202">
        <v>31156.58</v>
      </c>
      <c r="CF12" s="200">
        <v>1497</v>
      </c>
      <c r="CG12" s="201">
        <v>47259</v>
      </c>
      <c r="CH12" s="206">
        <f t="shared" si="23"/>
        <v>3.1676506062337331</v>
      </c>
      <c r="CI12" s="202">
        <v>30199.67</v>
      </c>
      <c r="CJ12" s="200">
        <v>1454</v>
      </c>
      <c r="CK12" s="201">
        <v>33537</v>
      </c>
      <c r="CL12" s="206">
        <f t="shared" si="24"/>
        <v>4.3355100336941286</v>
      </c>
      <c r="CM12" s="202">
        <v>29165.46</v>
      </c>
    </row>
    <row r="13" spans="1:91" ht="11.4" x14ac:dyDescent="0.2">
      <c r="A13" s="405"/>
      <c r="C13" s="116" t="s">
        <v>82</v>
      </c>
      <c r="D13" s="115">
        <f t="shared" si="0"/>
        <v>81900</v>
      </c>
      <c r="E13" s="115">
        <f t="shared" si="1"/>
        <v>1758632</v>
      </c>
      <c r="F13" s="207">
        <f t="shared" si="2"/>
        <v>4.6570288724417619</v>
      </c>
      <c r="G13" s="205">
        <f t="shared" si="3"/>
        <v>1751503.49</v>
      </c>
      <c r="H13" s="203">
        <v>1056</v>
      </c>
      <c r="I13" s="204">
        <v>21950</v>
      </c>
      <c r="J13" s="207">
        <f t="shared" si="4"/>
        <v>4.8109339407744871</v>
      </c>
      <c r="K13" s="205">
        <v>21595.7</v>
      </c>
      <c r="L13" s="203">
        <v>973</v>
      </c>
      <c r="M13" s="204">
        <v>4040</v>
      </c>
      <c r="N13" s="207">
        <f t="shared" si="5"/>
        <v>24.084158415841582</v>
      </c>
      <c r="O13" s="205">
        <v>19826.87</v>
      </c>
      <c r="P13" s="203">
        <v>1537</v>
      </c>
      <c r="Q13" s="204">
        <v>11290</v>
      </c>
      <c r="R13" s="207">
        <f t="shared" si="6"/>
        <v>13.613817537643932</v>
      </c>
      <c r="S13" s="205">
        <v>32800.15</v>
      </c>
      <c r="T13" s="203">
        <v>2420</v>
      </c>
      <c r="U13" s="204">
        <v>29970</v>
      </c>
      <c r="V13" s="207">
        <f t="shared" si="7"/>
        <v>8.0747414080747415</v>
      </c>
      <c r="W13" s="205">
        <v>52811.79</v>
      </c>
      <c r="X13" s="203">
        <v>2661</v>
      </c>
      <c r="Y13" s="204">
        <v>46334</v>
      </c>
      <c r="Z13" s="207">
        <f t="shared" si="8"/>
        <v>5.7430828333405275</v>
      </c>
      <c r="AA13" s="205">
        <v>57325.98</v>
      </c>
      <c r="AB13" s="203">
        <v>3309</v>
      </c>
      <c r="AC13" s="204">
        <v>55434</v>
      </c>
      <c r="AD13" s="207">
        <f t="shared" si="9"/>
        <v>5.9692607425046003</v>
      </c>
      <c r="AE13" s="205">
        <v>71807.740000000005</v>
      </c>
      <c r="AF13" s="203">
        <v>3551</v>
      </c>
      <c r="AG13" s="204">
        <v>64368</v>
      </c>
      <c r="AH13" s="207">
        <f t="shared" si="10"/>
        <v>5.5167163808103412</v>
      </c>
      <c r="AI13" s="205">
        <v>75761.210000000006</v>
      </c>
      <c r="AJ13" s="203">
        <v>3929</v>
      </c>
      <c r="AK13" s="204">
        <v>83573</v>
      </c>
      <c r="AL13" s="207">
        <f t="shared" si="11"/>
        <v>4.7012791212472926</v>
      </c>
      <c r="AM13" s="205">
        <v>82730.720000000001</v>
      </c>
      <c r="AN13" s="203">
        <v>3799</v>
      </c>
      <c r="AO13" s="204">
        <v>53250</v>
      </c>
      <c r="AP13" s="207">
        <f t="shared" si="12"/>
        <v>7.1342723004694841</v>
      </c>
      <c r="AQ13" s="205">
        <v>80862.22</v>
      </c>
      <c r="AR13" s="203">
        <v>4585</v>
      </c>
      <c r="AS13" s="204">
        <v>88849</v>
      </c>
      <c r="AT13" s="207">
        <f t="shared" si="13"/>
        <v>5.1604407477855689</v>
      </c>
      <c r="AU13" s="205">
        <v>97173.33</v>
      </c>
      <c r="AV13" s="203">
        <v>4849</v>
      </c>
      <c r="AW13" s="204">
        <v>112782</v>
      </c>
      <c r="AX13" s="207">
        <f t="shared" si="14"/>
        <v>4.2994449468886877</v>
      </c>
      <c r="AY13" s="205">
        <v>102181.06</v>
      </c>
      <c r="AZ13" s="203">
        <v>5335</v>
      </c>
      <c r="BA13" s="204">
        <v>117956</v>
      </c>
      <c r="BB13" s="207">
        <f t="shared" si="15"/>
        <v>4.5228729356709279</v>
      </c>
      <c r="BC13" s="205">
        <v>114537.06</v>
      </c>
      <c r="BD13" s="203">
        <v>4732</v>
      </c>
      <c r="BE13" s="204">
        <v>103891</v>
      </c>
      <c r="BF13" s="207">
        <f t="shared" si="16"/>
        <v>4.5547737532606289</v>
      </c>
      <c r="BG13" s="205">
        <v>104716.79</v>
      </c>
      <c r="BH13" s="203">
        <v>4832</v>
      </c>
      <c r="BI13" s="204">
        <v>112476</v>
      </c>
      <c r="BJ13" s="207">
        <f t="shared" si="17"/>
        <v>4.2960275969984707</v>
      </c>
      <c r="BK13" s="205">
        <v>107667.69</v>
      </c>
      <c r="BL13" s="203">
        <v>5043</v>
      </c>
      <c r="BM13" s="204">
        <v>111323</v>
      </c>
      <c r="BN13" s="207">
        <f t="shared" si="18"/>
        <v>4.5300611733424363</v>
      </c>
      <c r="BO13" s="205">
        <v>111184.37</v>
      </c>
      <c r="BP13" s="203">
        <v>4694</v>
      </c>
      <c r="BQ13" s="204">
        <v>113713</v>
      </c>
      <c r="BR13" s="207">
        <f t="shared" si="19"/>
        <v>4.1279361198807525</v>
      </c>
      <c r="BS13" s="205">
        <v>100568.97</v>
      </c>
      <c r="BT13" s="203">
        <v>4504</v>
      </c>
      <c r="BU13" s="204">
        <v>131445</v>
      </c>
      <c r="BV13" s="207">
        <f t="shared" si="20"/>
        <v>3.4265282057134159</v>
      </c>
      <c r="BW13" s="205">
        <v>95953.65</v>
      </c>
      <c r="BX13" s="203">
        <v>4861</v>
      </c>
      <c r="BY13" s="204">
        <v>119592</v>
      </c>
      <c r="BZ13" s="207">
        <f t="shared" si="21"/>
        <v>4.0646531540571278</v>
      </c>
      <c r="CA13" s="205">
        <v>101389.14</v>
      </c>
      <c r="CB13" s="203">
        <v>5069</v>
      </c>
      <c r="CC13" s="204">
        <v>116249</v>
      </c>
      <c r="CD13" s="207">
        <f t="shared" si="22"/>
        <v>4.360467616925737</v>
      </c>
      <c r="CE13" s="205">
        <v>108005.32</v>
      </c>
      <c r="CF13" s="203">
        <v>5396</v>
      </c>
      <c r="CG13" s="204">
        <v>148172</v>
      </c>
      <c r="CH13" s="207">
        <f t="shared" si="23"/>
        <v>3.6417136840968602</v>
      </c>
      <c r="CI13" s="205">
        <v>114088.14</v>
      </c>
      <c r="CJ13" s="203">
        <v>4765</v>
      </c>
      <c r="CK13" s="204">
        <v>111975</v>
      </c>
      <c r="CL13" s="207">
        <f t="shared" si="24"/>
        <v>4.2554141549453002</v>
      </c>
      <c r="CM13" s="205">
        <v>98515.59</v>
      </c>
    </row>
    <row r="14" spans="1:91" ht="11.4" x14ac:dyDescent="0.2">
      <c r="A14" s="405"/>
      <c r="C14" s="117" t="s">
        <v>83</v>
      </c>
      <c r="D14" s="114">
        <f t="shared" si="0"/>
        <v>24418</v>
      </c>
      <c r="E14" s="114">
        <f t="shared" si="1"/>
        <v>664118</v>
      </c>
      <c r="F14" s="206">
        <f t="shared" si="2"/>
        <v>3.6767562391020872</v>
      </c>
      <c r="G14" s="202">
        <f t="shared" si="3"/>
        <v>460810.44</v>
      </c>
      <c r="H14" s="200">
        <v>392</v>
      </c>
      <c r="I14" s="201">
        <v>8053</v>
      </c>
      <c r="J14" s="206">
        <f t="shared" si="4"/>
        <v>4.8677511486402585</v>
      </c>
      <c r="K14" s="202">
        <v>7103.76</v>
      </c>
      <c r="L14" s="200">
        <v>339</v>
      </c>
      <c r="M14" s="201">
        <v>1448</v>
      </c>
      <c r="N14" s="206">
        <f t="shared" si="5"/>
        <v>23.41160220994475</v>
      </c>
      <c r="O14" s="202">
        <v>5900.23</v>
      </c>
      <c r="P14" s="200">
        <v>464</v>
      </c>
      <c r="Q14" s="201">
        <v>4324</v>
      </c>
      <c r="R14" s="206">
        <f t="shared" si="6"/>
        <v>10.730804810360777</v>
      </c>
      <c r="S14" s="202">
        <v>8786.7999999999993</v>
      </c>
      <c r="T14" s="200">
        <v>754</v>
      </c>
      <c r="U14" s="201">
        <v>15580</v>
      </c>
      <c r="V14" s="206">
        <f t="shared" si="7"/>
        <v>4.8395378690629007</v>
      </c>
      <c r="W14" s="202">
        <v>14428.44</v>
      </c>
      <c r="X14" s="200">
        <v>790</v>
      </c>
      <c r="Y14" s="201">
        <v>18734</v>
      </c>
      <c r="Z14" s="206">
        <f t="shared" si="8"/>
        <v>4.2169317817871246</v>
      </c>
      <c r="AA14" s="202">
        <v>15121.77</v>
      </c>
      <c r="AB14" s="200">
        <v>953</v>
      </c>
      <c r="AC14" s="201">
        <v>24205</v>
      </c>
      <c r="AD14" s="206">
        <f t="shared" si="9"/>
        <v>3.9372030572195826</v>
      </c>
      <c r="AE14" s="202">
        <v>18664.439999999999</v>
      </c>
      <c r="AF14" s="200">
        <v>1271</v>
      </c>
      <c r="AG14" s="201">
        <v>25833</v>
      </c>
      <c r="AH14" s="206">
        <f t="shared" si="10"/>
        <v>4.9200634846901252</v>
      </c>
      <c r="AI14" s="202">
        <v>23789.42</v>
      </c>
      <c r="AJ14" s="200">
        <v>1295</v>
      </c>
      <c r="AK14" s="201">
        <v>31158</v>
      </c>
      <c r="AL14" s="206">
        <f t="shared" si="11"/>
        <v>4.1562359586623021</v>
      </c>
      <c r="AM14" s="202">
        <v>23859.84</v>
      </c>
      <c r="AN14" s="200">
        <v>1085</v>
      </c>
      <c r="AO14" s="201">
        <v>21011</v>
      </c>
      <c r="AP14" s="206">
        <f t="shared" si="12"/>
        <v>5.1639617343296367</v>
      </c>
      <c r="AQ14" s="202">
        <v>20707.43</v>
      </c>
      <c r="AR14" s="200">
        <v>1312</v>
      </c>
      <c r="AS14" s="201">
        <v>32076</v>
      </c>
      <c r="AT14" s="206">
        <f t="shared" si="13"/>
        <v>4.090285571767053</v>
      </c>
      <c r="AU14" s="202">
        <v>25147.11</v>
      </c>
      <c r="AV14" s="200">
        <v>1358</v>
      </c>
      <c r="AW14" s="201">
        <v>43616</v>
      </c>
      <c r="AX14" s="206">
        <f t="shared" si="14"/>
        <v>3.1135363169479091</v>
      </c>
      <c r="AY14" s="202">
        <v>25961.45</v>
      </c>
      <c r="AZ14" s="200">
        <v>1447</v>
      </c>
      <c r="BA14" s="201">
        <v>46935</v>
      </c>
      <c r="BB14" s="206">
        <f t="shared" si="15"/>
        <v>3.0829871098327475</v>
      </c>
      <c r="BC14" s="202">
        <v>27690.22</v>
      </c>
      <c r="BD14" s="200">
        <v>1416</v>
      </c>
      <c r="BE14" s="201">
        <v>41018</v>
      </c>
      <c r="BF14" s="206">
        <f t="shared" si="16"/>
        <v>3.4521429616266031</v>
      </c>
      <c r="BG14" s="202">
        <v>27973.7</v>
      </c>
      <c r="BH14" s="200">
        <v>1338</v>
      </c>
      <c r="BI14" s="201">
        <v>41332</v>
      </c>
      <c r="BJ14" s="206">
        <f t="shared" si="17"/>
        <v>3.2372012000387111</v>
      </c>
      <c r="BK14" s="202">
        <v>26394.46</v>
      </c>
      <c r="BL14" s="200">
        <v>1418</v>
      </c>
      <c r="BM14" s="201">
        <v>43581</v>
      </c>
      <c r="BN14" s="206">
        <f t="shared" si="18"/>
        <v>3.2537114797732953</v>
      </c>
      <c r="BO14" s="202">
        <v>27597.73</v>
      </c>
      <c r="BP14" s="200">
        <v>1411</v>
      </c>
      <c r="BQ14" s="201">
        <v>42255</v>
      </c>
      <c r="BR14" s="206">
        <f t="shared" si="19"/>
        <v>3.3392497929239142</v>
      </c>
      <c r="BS14" s="202">
        <v>26359.06</v>
      </c>
      <c r="BT14" s="200">
        <v>1234</v>
      </c>
      <c r="BU14" s="201">
        <v>47417</v>
      </c>
      <c r="BV14" s="206">
        <f t="shared" si="20"/>
        <v>2.6024421620937637</v>
      </c>
      <c r="BW14" s="202">
        <v>22541.52</v>
      </c>
      <c r="BX14" s="200">
        <v>1305</v>
      </c>
      <c r="BY14" s="201">
        <v>41004</v>
      </c>
      <c r="BZ14" s="206">
        <f t="shared" si="21"/>
        <v>3.1826163301141355</v>
      </c>
      <c r="CA14" s="202">
        <v>24339.02</v>
      </c>
      <c r="CB14" s="200">
        <v>1637</v>
      </c>
      <c r="CC14" s="201">
        <v>40296</v>
      </c>
      <c r="CD14" s="206">
        <f t="shared" si="22"/>
        <v>4.0624379591026401</v>
      </c>
      <c r="CE14" s="202">
        <v>29938.42</v>
      </c>
      <c r="CF14" s="200">
        <v>1763</v>
      </c>
      <c r="CG14" s="201">
        <v>52585</v>
      </c>
      <c r="CH14" s="206">
        <f t="shared" si="23"/>
        <v>3.352667110392697</v>
      </c>
      <c r="CI14" s="202">
        <v>31675.599999999999</v>
      </c>
      <c r="CJ14" s="200">
        <v>1436</v>
      </c>
      <c r="CK14" s="201">
        <v>41657</v>
      </c>
      <c r="CL14" s="206">
        <f t="shared" si="24"/>
        <v>3.4471997503420795</v>
      </c>
      <c r="CM14" s="202">
        <v>26830.02</v>
      </c>
    </row>
    <row r="15" spans="1:91" ht="11.4" x14ac:dyDescent="0.2">
      <c r="A15" s="405"/>
      <c r="C15" s="116" t="s">
        <v>84</v>
      </c>
      <c r="D15" s="115">
        <f t="shared" si="0"/>
        <v>16987</v>
      </c>
      <c r="E15" s="115">
        <f t="shared" si="1"/>
        <v>438943</v>
      </c>
      <c r="F15" s="207">
        <f t="shared" si="2"/>
        <v>3.8699785621367693</v>
      </c>
      <c r="G15" s="205">
        <f t="shared" si="3"/>
        <v>350481.3600000001</v>
      </c>
      <c r="H15" s="203">
        <v>309</v>
      </c>
      <c r="I15" s="204">
        <v>4294</v>
      </c>
      <c r="J15" s="207">
        <f t="shared" si="4"/>
        <v>7.196087564042851</v>
      </c>
      <c r="K15" s="205">
        <v>5752.06</v>
      </c>
      <c r="L15" s="203">
        <v>208</v>
      </c>
      <c r="M15" s="204">
        <v>803</v>
      </c>
      <c r="N15" s="207">
        <f t="shared" si="5"/>
        <v>25.90286425902864</v>
      </c>
      <c r="O15" s="205">
        <v>3881.46</v>
      </c>
      <c r="P15" s="203">
        <v>301</v>
      </c>
      <c r="Q15" s="204">
        <v>2538</v>
      </c>
      <c r="R15" s="207">
        <f t="shared" si="6"/>
        <v>11.85973207249803</v>
      </c>
      <c r="S15" s="205">
        <v>6023.1</v>
      </c>
      <c r="T15" s="203">
        <v>602</v>
      </c>
      <c r="U15" s="204">
        <v>7931</v>
      </c>
      <c r="V15" s="207">
        <f t="shared" si="7"/>
        <v>7.5904677846425423</v>
      </c>
      <c r="W15" s="205">
        <v>11965.38</v>
      </c>
      <c r="X15" s="203">
        <v>612</v>
      </c>
      <c r="Y15" s="204">
        <v>13050</v>
      </c>
      <c r="Z15" s="207">
        <f t="shared" si="8"/>
        <v>4.6896551724137936</v>
      </c>
      <c r="AA15" s="205">
        <v>12520.88</v>
      </c>
      <c r="AB15" s="203">
        <v>676</v>
      </c>
      <c r="AC15" s="204">
        <v>15758</v>
      </c>
      <c r="AD15" s="207">
        <f t="shared" si="9"/>
        <v>4.2898845031095316</v>
      </c>
      <c r="AE15" s="205">
        <v>13507.35</v>
      </c>
      <c r="AF15" s="203">
        <v>784</v>
      </c>
      <c r="AG15" s="204">
        <v>16174</v>
      </c>
      <c r="AH15" s="207">
        <f t="shared" si="10"/>
        <v>4.8472857672808214</v>
      </c>
      <c r="AI15" s="205">
        <v>15625.28</v>
      </c>
      <c r="AJ15" s="203">
        <v>830</v>
      </c>
      <c r="AK15" s="204">
        <v>21229</v>
      </c>
      <c r="AL15" s="207">
        <f t="shared" si="11"/>
        <v>3.9097461020302418</v>
      </c>
      <c r="AM15" s="205">
        <v>16017.37</v>
      </c>
      <c r="AN15" s="203">
        <v>730</v>
      </c>
      <c r="AO15" s="204">
        <v>13691</v>
      </c>
      <c r="AP15" s="207">
        <f t="shared" si="12"/>
        <v>5.3319699072383315</v>
      </c>
      <c r="AQ15" s="205">
        <v>14710.65</v>
      </c>
      <c r="AR15" s="203">
        <v>811</v>
      </c>
      <c r="AS15" s="204">
        <v>21045</v>
      </c>
      <c r="AT15" s="207">
        <f t="shared" si="13"/>
        <v>3.8536469470182939</v>
      </c>
      <c r="AU15" s="205">
        <v>16784.53</v>
      </c>
      <c r="AV15" s="203">
        <v>942</v>
      </c>
      <c r="AW15" s="204">
        <v>25725</v>
      </c>
      <c r="AX15" s="207">
        <f t="shared" si="14"/>
        <v>3.6618075801749272</v>
      </c>
      <c r="AY15" s="205">
        <v>19614.43</v>
      </c>
      <c r="AZ15" s="203">
        <v>1034</v>
      </c>
      <c r="BA15" s="204">
        <v>30976</v>
      </c>
      <c r="BB15" s="207">
        <f t="shared" si="15"/>
        <v>3.3380681818181817</v>
      </c>
      <c r="BC15" s="205">
        <v>21280.57</v>
      </c>
      <c r="BD15" s="203">
        <v>906</v>
      </c>
      <c r="BE15" s="204">
        <v>25741</v>
      </c>
      <c r="BF15" s="207">
        <f t="shared" si="16"/>
        <v>3.5196767802338678</v>
      </c>
      <c r="BG15" s="205">
        <v>19896.689999999999</v>
      </c>
      <c r="BH15" s="203">
        <v>959</v>
      </c>
      <c r="BI15" s="204">
        <v>27623</v>
      </c>
      <c r="BJ15" s="207">
        <f t="shared" si="17"/>
        <v>3.4717445606921769</v>
      </c>
      <c r="BK15" s="205">
        <v>21045.78</v>
      </c>
      <c r="BL15" s="203">
        <v>1054</v>
      </c>
      <c r="BM15" s="204">
        <v>27999</v>
      </c>
      <c r="BN15" s="207">
        <f t="shared" si="18"/>
        <v>3.7644201578627809</v>
      </c>
      <c r="BO15" s="205">
        <v>22999.91</v>
      </c>
      <c r="BP15" s="203">
        <v>1032</v>
      </c>
      <c r="BQ15" s="204">
        <v>28193</v>
      </c>
      <c r="BR15" s="207">
        <f t="shared" si="19"/>
        <v>3.6604830986415067</v>
      </c>
      <c r="BS15" s="205">
        <v>22165.68</v>
      </c>
      <c r="BT15" s="203">
        <v>947</v>
      </c>
      <c r="BU15" s="204">
        <v>33996</v>
      </c>
      <c r="BV15" s="207">
        <f t="shared" si="20"/>
        <v>2.7856218378632782</v>
      </c>
      <c r="BW15" s="205">
        <v>20173.34</v>
      </c>
      <c r="BX15" s="203">
        <v>1007</v>
      </c>
      <c r="BY15" s="204">
        <v>31752</v>
      </c>
      <c r="BZ15" s="207">
        <f t="shared" si="21"/>
        <v>3.1714537666918616</v>
      </c>
      <c r="CA15" s="205">
        <v>21121.34</v>
      </c>
      <c r="CB15" s="203">
        <v>1106</v>
      </c>
      <c r="CC15" s="204">
        <v>28376</v>
      </c>
      <c r="CD15" s="207">
        <f t="shared" si="22"/>
        <v>3.8976599943614318</v>
      </c>
      <c r="CE15" s="205">
        <v>22084.400000000001</v>
      </c>
      <c r="CF15" s="203">
        <v>1092</v>
      </c>
      <c r="CG15" s="204">
        <v>34408</v>
      </c>
      <c r="CH15" s="207">
        <f t="shared" si="23"/>
        <v>3.1736805394094394</v>
      </c>
      <c r="CI15" s="205">
        <v>22180.959999999999</v>
      </c>
      <c r="CJ15" s="203">
        <v>1045</v>
      </c>
      <c r="CK15" s="204">
        <v>27641</v>
      </c>
      <c r="CL15" s="207">
        <f t="shared" si="24"/>
        <v>3.7806157519626642</v>
      </c>
      <c r="CM15" s="205">
        <v>21130.2</v>
      </c>
    </row>
    <row r="16" spans="1:91" ht="11.4" x14ac:dyDescent="0.2">
      <c r="A16" s="405"/>
      <c r="C16" s="117" t="s">
        <v>85</v>
      </c>
      <c r="D16" s="114">
        <f t="shared" si="0"/>
        <v>59488</v>
      </c>
      <c r="E16" s="114">
        <f t="shared" si="1"/>
        <v>942253</v>
      </c>
      <c r="F16" s="206">
        <f t="shared" si="2"/>
        <v>6.313378678550241</v>
      </c>
      <c r="G16" s="202">
        <f t="shared" si="3"/>
        <v>1224204.6000000001</v>
      </c>
      <c r="H16" s="200">
        <v>622</v>
      </c>
      <c r="I16" s="201">
        <v>11430</v>
      </c>
      <c r="J16" s="206">
        <f t="shared" si="4"/>
        <v>5.4418197725284339</v>
      </c>
      <c r="K16" s="202">
        <v>11730.83</v>
      </c>
      <c r="L16" s="200">
        <v>593</v>
      </c>
      <c r="M16" s="201">
        <v>2538</v>
      </c>
      <c r="N16" s="206">
        <f t="shared" si="5"/>
        <v>23.364854215918047</v>
      </c>
      <c r="O16" s="202">
        <v>10541.49</v>
      </c>
      <c r="P16" s="200">
        <v>1011</v>
      </c>
      <c r="Q16" s="201">
        <v>9222</v>
      </c>
      <c r="R16" s="206">
        <f t="shared" si="6"/>
        <v>10.962914769030579</v>
      </c>
      <c r="S16" s="202">
        <v>20156.830000000002</v>
      </c>
      <c r="T16" s="200">
        <v>1866</v>
      </c>
      <c r="U16" s="201">
        <v>23590</v>
      </c>
      <c r="V16" s="206">
        <f t="shared" si="7"/>
        <v>7.9101314116150911</v>
      </c>
      <c r="W16" s="202">
        <v>37612.870000000003</v>
      </c>
      <c r="X16" s="200">
        <v>2076</v>
      </c>
      <c r="Y16" s="201">
        <v>36451</v>
      </c>
      <c r="Z16" s="206">
        <f t="shared" si="8"/>
        <v>5.6953170009053249</v>
      </c>
      <c r="AA16" s="202">
        <v>41726.730000000003</v>
      </c>
      <c r="AB16" s="200">
        <v>2710</v>
      </c>
      <c r="AC16" s="201">
        <v>35505</v>
      </c>
      <c r="AD16" s="206">
        <f t="shared" si="9"/>
        <v>7.6327277848190391</v>
      </c>
      <c r="AE16" s="202">
        <v>53781.95</v>
      </c>
      <c r="AF16" s="200">
        <v>2992</v>
      </c>
      <c r="AG16" s="201">
        <v>38170</v>
      </c>
      <c r="AH16" s="206">
        <f t="shared" si="10"/>
        <v>7.8386167146974062</v>
      </c>
      <c r="AI16" s="202">
        <v>60316.639999999999</v>
      </c>
      <c r="AJ16" s="200">
        <v>3187</v>
      </c>
      <c r="AK16" s="201">
        <v>50795</v>
      </c>
      <c r="AL16" s="206">
        <f t="shared" si="11"/>
        <v>6.2742395905108772</v>
      </c>
      <c r="AM16" s="202">
        <v>64478.15</v>
      </c>
      <c r="AN16" s="200">
        <v>2727</v>
      </c>
      <c r="AO16" s="201">
        <v>32244</v>
      </c>
      <c r="AP16" s="206">
        <f t="shared" si="12"/>
        <v>8.4573874209155182</v>
      </c>
      <c r="AQ16" s="202">
        <v>55107.72</v>
      </c>
      <c r="AR16" s="200">
        <v>3079</v>
      </c>
      <c r="AS16" s="201">
        <v>44836</v>
      </c>
      <c r="AT16" s="206">
        <f t="shared" si="13"/>
        <v>6.8672495316263706</v>
      </c>
      <c r="AU16" s="202">
        <v>63350.09</v>
      </c>
      <c r="AV16" s="200">
        <v>3391</v>
      </c>
      <c r="AW16" s="201">
        <v>55958</v>
      </c>
      <c r="AX16" s="206">
        <f t="shared" si="14"/>
        <v>6.0599020694091994</v>
      </c>
      <c r="AY16" s="202">
        <v>69290.509999999995</v>
      </c>
      <c r="AZ16" s="200">
        <v>3496</v>
      </c>
      <c r="BA16" s="201">
        <v>56426</v>
      </c>
      <c r="BB16" s="206">
        <f t="shared" si="15"/>
        <v>6.195725374827207</v>
      </c>
      <c r="BC16" s="202">
        <v>73194.960000000006</v>
      </c>
      <c r="BD16" s="200">
        <v>3272</v>
      </c>
      <c r="BE16" s="201">
        <v>53334</v>
      </c>
      <c r="BF16" s="206">
        <f t="shared" si="16"/>
        <v>6.1349233134585814</v>
      </c>
      <c r="BG16" s="202">
        <v>68438.37</v>
      </c>
      <c r="BH16" s="200">
        <v>3365</v>
      </c>
      <c r="BI16" s="201">
        <v>57462</v>
      </c>
      <c r="BJ16" s="206">
        <f t="shared" si="17"/>
        <v>5.8560439942918796</v>
      </c>
      <c r="BK16" s="202">
        <v>72350.100000000006</v>
      </c>
      <c r="BL16" s="200">
        <v>3803</v>
      </c>
      <c r="BM16" s="201">
        <v>56651</v>
      </c>
      <c r="BN16" s="206">
        <f t="shared" si="18"/>
        <v>6.7130324266120631</v>
      </c>
      <c r="BO16" s="202">
        <v>81760.160000000003</v>
      </c>
      <c r="BP16" s="200">
        <v>3411</v>
      </c>
      <c r="BQ16" s="201">
        <v>60432</v>
      </c>
      <c r="BR16" s="206">
        <f t="shared" si="19"/>
        <v>5.6443606036536931</v>
      </c>
      <c r="BS16" s="202">
        <v>70469.539999999994</v>
      </c>
      <c r="BT16" s="200">
        <v>3215</v>
      </c>
      <c r="BU16" s="201">
        <v>67432</v>
      </c>
      <c r="BV16" s="206">
        <f t="shared" si="20"/>
        <v>4.7677660457942821</v>
      </c>
      <c r="BW16" s="202">
        <v>67737.37</v>
      </c>
      <c r="BX16" s="200">
        <v>3438</v>
      </c>
      <c r="BY16" s="201">
        <v>60062</v>
      </c>
      <c r="BZ16" s="206">
        <f t="shared" si="21"/>
        <v>5.7240851120508811</v>
      </c>
      <c r="CA16" s="202">
        <v>71719.88</v>
      </c>
      <c r="CB16" s="200">
        <v>3749</v>
      </c>
      <c r="CC16" s="201">
        <v>59103</v>
      </c>
      <c r="CD16" s="206">
        <f t="shared" si="22"/>
        <v>6.3431636295957912</v>
      </c>
      <c r="CE16" s="202">
        <v>77065.649999999994</v>
      </c>
      <c r="CF16" s="200">
        <v>4049</v>
      </c>
      <c r="CG16" s="201">
        <v>76291</v>
      </c>
      <c r="CH16" s="206">
        <f t="shared" si="23"/>
        <v>5.30731016764756</v>
      </c>
      <c r="CI16" s="202">
        <v>82291.63</v>
      </c>
      <c r="CJ16" s="200">
        <v>3436</v>
      </c>
      <c r="CK16" s="201">
        <v>54321</v>
      </c>
      <c r="CL16" s="206">
        <f t="shared" si="24"/>
        <v>6.3253621987813187</v>
      </c>
      <c r="CM16" s="202">
        <v>71083.13</v>
      </c>
    </row>
    <row r="17" spans="1:91" ht="11.4" x14ac:dyDescent="0.2">
      <c r="A17" s="405"/>
      <c r="C17" s="116" t="s">
        <v>86</v>
      </c>
      <c r="D17" s="115">
        <f t="shared" si="0"/>
        <v>21338</v>
      </c>
      <c r="E17" s="115">
        <f t="shared" si="1"/>
        <v>392208</v>
      </c>
      <c r="F17" s="207">
        <f t="shared" si="2"/>
        <v>5.4404805613348017</v>
      </c>
      <c r="G17" s="205">
        <f t="shared" si="3"/>
        <v>389753.07000000007</v>
      </c>
      <c r="H17" s="203">
        <v>215</v>
      </c>
      <c r="I17" s="204">
        <v>4103</v>
      </c>
      <c r="J17" s="207">
        <f t="shared" si="4"/>
        <v>5.2400682427492082</v>
      </c>
      <c r="K17" s="205">
        <v>3678.57</v>
      </c>
      <c r="L17" s="203">
        <v>162</v>
      </c>
      <c r="M17" s="204">
        <v>739</v>
      </c>
      <c r="N17" s="207">
        <f t="shared" si="5"/>
        <v>21.921515561569688</v>
      </c>
      <c r="O17" s="205">
        <v>2824.94</v>
      </c>
      <c r="P17" s="203">
        <v>337</v>
      </c>
      <c r="Q17" s="204">
        <v>1824</v>
      </c>
      <c r="R17" s="207">
        <f t="shared" si="6"/>
        <v>18.475877192982455</v>
      </c>
      <c r="S17" s="205">
        <v>6129.78</v>
      </c>
      <c r="T17" s="203">
        <v>638</v>
      </c>
      <c r="U17" s="204">
        <v>6922</v>
      </c>
      <c r="V17" s="207">
        <f t="shared" si="7"/>
        <v>9.2169893094481363</v>
      </c>
      <c r="W17" s="205">
        <v>11106.51</v>
      </c>
      <c r="X17" s="203">
        <v>718</v>
      </c>
      <c r="Y17" s="204">
        <v>13312</v>
      </c>
      <c r="Z17" s="207">
        <f t="shared" si="8"/>
        <v>5.3936298076923084</v>
      </c>
      <c r="AA17" s="205">
        <v>13062.97</v>
      </c>
      <c r="AB17" s="203">
        <v>870</v>
      </c>
      <c r="AC17" s="204">
        <v>15784</v>
      </c>
      <c r="AD17" s="207">
        <f t="shared" si="9"/>
        <v>5.5119107957425246</v>
      </c>
      <c r="AE17" s="205">
        <v>15831.43</v>
      </c>
      <c r="AF17" s="203">
        <v>1005</v>
      </c>
      <c r="AG17" s="204">
        <v>16316</v>
      </c>
      <c r="AH17" s="207">
        <f t="shared" si="10"/>
        <v>6.1595979406717332</v>
      </c>
      <c r="AI17" s="205">
        <v>17304.07</v>
      </c>
      <c r="AJ17" s="203">
        <v>1098</v>
      </c>
      <c r="AK17" s="204">
        <v>20079</v>
      </c>
      <c r="AL17" s="207">
        <f t="shared" si="11"/>
        <v>5.4683998207082025</v>
      </c>
      <c r="AM17" s="205">
        <v>18726.599999999999</v>
      </c>
      <c r="AN17" s="203">
        <v>874</v>
      </c>
      <c r="AO17" s="204">
        <v>10607</v>
      </c>
      <c r="AP17" s="207">
        <f t="shared" si="12"/>
        <v>8.2398416140284709</v>
      </c>
      <c r="AQ17" s="205">
        <v>15255.45</v>
      </c>
      <c r="AR17" s="203">
        <v>1008</v>
      </c>
      <c r="AS17" s="204">
        <v>18823</v>
      </c>
      <c r="AT17" s="207">
        <f t="shared" si="13"/>
        <v>5.3551506136110083</v>
      </c>
      <c r="AU17" s="205">
        <v>18681.689999999999</v>
      </c>
      <c r="AV17" s="203">
        <v>1270</v>
      </c>
      <c r="AW17" s="204">
        <v>24092</v>
      </c>
      <c r="AX17" s="207">
        <f t="shared" si="14"/>
        <v>5.2714594056118207</v>
      </c>
      <c r="AY17" s="205">
        <v>22963.55</v>
      </c>
      <c r="AZ17" s="203">
        <v>1203</v>
      </c>
      <c r="BA17" s="204">
        <v>23242</v>
      </c>
      <c r="BB17" s="207">
        <f t="shared" si="15"/>
        <v>5.1759745288701486</v>
      </c>
      <c r="BC17" s="205">
        <v>22570.55</v>
      </c>
      <c r="BD17" s="203">
        <v>1351</v>
      </c>
      <c r="BE17" s="204">
        <v>25329</v>
      </c>
      <c r="BF17" s="207">
        <f t="shared" si="16"/>
        <v>5.3338070985826525</v>
      </c>
      <c r="BG17" s="205">
        <v>24936.5</v>
      </c>
      <c r="BH17" s="203">
        <v>1241</v>
      </c>
      <c r="BI17" s="204">
        <v>25906</v>
      </c>
      <c r="BJ17" s="207">
        <f t="shared" si="17"/>
        <v>4.790396047247742</v>
      </c>
      <c r="BK17" s="205">
        <v>24048.23</v>
      </c>
      <c r="BL17" s="203">
        <v>1462</v>
      </c>
      <c r="BM17" s="204">
        <v>26545</v>
      </c>
      <c r="BN17" s="207">
        <f t="shared" si="18"/>
        <v>5.5076285552834809</v>
      </c>
      <c r="BO17" s="205">
        <v>27654.59</v>
      </c>
      <c r="BP17" s="203">
        <v>1359</v>
      </c>
      <c r="BQ17" s="204">
        <v>25603</v>
      </c>
      <c r="BR17" s="207">
        <f t="shared" si="19"/>
        <v>5.3079717220638205</v>
      </c>
      <c r="BS17" s="205">
        <v>25857.65</v>
      </c>
      <c r="BT17" s="203">
        <v>1176</v>
      </c>
      <c r="BU17" s="204">
        <v>29632</v>
      </c>
      <c r="BV17" s="207">
        <f t="shared" si="20"/>
        <v>3.9686825053995678</v>
      </c>
      <c r="BW17" s="205">
        <v>21362.94</v>
      </c>
      <c r="BX17" s="203">
        <v>1215</v>
      </c>
      <c r="BY17" s="204">
        <v>22767</v>
      </c>
      <c r="BZ17" s="207">
        <f t="shared" si="21"/>
        <v>5.3366714982211096</v>
      </c>
      <c r="CA17" s="205">
        <v>22072.46</v>
      </c>
      <c r="CB17" s="203">
        <v>1451</v>
      </c>
      <c r="CC17" s="204">
        <v>23509</v>
      </c>
      <c r="CD17" s="207">
        <f t="shared" si="22"/>
        <v>6.172104300480667</v>
      </c>
      <c r="CE17" s="205">
        <v>26616.97</v>
      </c>
      <c r="CF17" s="203">
        <v>1412</v>
      </c>
      <c r="CG17" s="204">
        <v>32613</v>
      </c>
      <c r="CH17" s="207">
        <f t="shared" si="23"/>
        <v>4.3295618311716186</v>
      </c>
      <c r="CI17" s="205">
        <v>25865.61</v>
      </c>
      <c r="CJ17" s="203">
        <v>1273</v>
      </c>
      <c r="CK17" s="204">
        <v>24461</v>
      </c>
      <c r="CL17" s="207">
        <f t="shared" si="24"/>
        <v>5.2042026082335147</v>
      </c>
      <c r="CM17" s="205">
        <v>23202.01</v>
      </c>
    </row>
    <row r="18" spans="1:91" ht="11.4" x14ac:dyDescent="0.2">
      <c r="A18" s="405"/>
      <c r="C18" s="117" t="s">
        <v>87</v>
      </c>
      <c r="D18" s="114">
        <f t="shared" si="0"/>
        <v>16246</v>
      </c>
      <c r="E18" s="114">
        <f t="shared" si="1"/>
        <v>299432</v>
      </c>
      <c r="F18" s="206">
        <f t="shared" si="2"/>
        <v>5.4256058136738892</v>
      </c>
      <c r="G18" s="202">
        <f t="shared" si="3"/>
        <v>364652.45999999996</v>
      </c>
      <c r="H18" s="200">
        <v>185</v>
      </c>
      <c r="I18" s="201">
        <v>3597</v>
      </c>
      <c r="J18" s="206">
        <f t="shared" si="4"/>
        <v>5.1431748679455103</v>
      </c>
      <c r="K18" s="202">
        <v>4318.6899999999996</v>
      </c>
      <c r="L18" s="200">
        <v>123</v>
      </c>
      <c r="M18" s="201">
        <v>661</v>
      </c>
      <c r="N18" s="206">
        <f t="shared" si="5"/>
        <v>18.608169440242055</v>
      </c>
      <c r="O18" s="202">
        <v>2930.59</v>
      </c>
      <c r="P18" s="200">
        <v>252</v>
      </c>
      <c r="Q18" s="201">
        <v>1264</v>
      </c>
      <c r="R18" s="206">
        <f t="shared" si="6"/>
        <v>19.936708860759495</v>
      </c>
      <c r="S18" s="202">
        <v>6068.26</v>
      </c>
      <c r="T18" s="200">
        <v>624</v>
      </c>
      <c r="U18" s="201">
        <v>5229</v>
      </c>
      <c r="V18" s="206">
        <f t="shared" si="7"/>
        <v>11.933448078026391</v>
      </c>
      <c r="W18" s="202">
        <v>13642.51</v>
      </c>
      <c r="X18" s="200">
        <v>645</v>
      </c>
      <c r="Y18" s="201">
        <v>7091</v>
      </c>
      <c r="Z18" s="206">
        <f t="shared" si="8"/>
        <v>9.0960372302919179</v>
      </c>
      <c r="AA18" s="202">
        <v>14764.36</v>
      </c>
      <c r="AB18" s="200">
        <v>650</v>
      </c>
      <c r="AC18" s="201">
        <v>10686</v>
      </c>
      <c r="AD18" s="206">
        <f t="shared" si="9"/>
        <v>6.0827250608272507</v>
      </c>
      <c r="AE18" s="202">
        <v>14819.42</v>
      </c>
      <c r="AF18" s="200">
        <v>846</v>
      </c>
      <c r="AG18" s="201">
        <v>11392</v>
      </c>
      <c r="AH18" s="206">
        <f t="shared" si="10"/>
        <v>7.42626404494382</v>
      </c>
      <c r="AI18" s="202">
        <v>19488.939999999999</v>
      </c>
      <c r="AJ18" s="200">
        <v>871</v>
      </c>
      <c r="AK18" s="201">
        <v>14534</v>
      </c>
      <c r="AL18" s="206">
        <f t="shared" si="11"/>
        <v>5.9928443649373877</v>
      </c>
      <c r="AM18" s="202">
        <v>19965.46</v>
      </c>
      <c r="AN18" s="200">
        <v>765</v>
      </c>
      <c r="AO18" s="201">
        <v>9678</v>
      </c>
      <c r="AP18" s="206">
        <f t="shared" si="12"/>
        <v>7.9045257284562922</v>
      </c>
      <c r="AQ18" s="202">
        <v>17171.05</v>
      </c>
      <c r="AR18" s="200">
        <v>872</v>
      </c>
      <c r="AS18" s="201">
        <v>14939</v>
      </c>
      <c r="AT18" s="206">
        <f t="shared" si="13"/>
        <v>5.8370707544012319</v>
      </c>
      <c r="AU18" s="202">
        <v>20416.939999999999</v>
      </c>
      <c r="AV18" s="200">
        <v>928</v>
      </c>
      <c r="AW18" s="201">
        <v>18916</v>
      </c>
      <c r="AX18" s="206">
        <f t="shared" si="14"/>
        <v>4.9058997673926834</v>
      </c>
      <c r="AY18" s="202">
        <v>19970.03</v>
      </c>
      <c r="AZ18" s="200">
        <v>1017</v>
      </c>
      <c r="BA18" s="201">
        <v>21023</v>
      </c>
      <c r="BB18" s="206">
        <f t="shared" si="15"/>
        <v>4.837558864101223</v>
      </c>
      <c r="BC18" s="202">
        <v>22503.35</v>
      </c>
      <c r="BD18" s="200">
        <v>915</v>
      </c>
      <c r="BE18" s="201">
        <v>18387</v>
      </c>
      <c r="BF18" s="206">
        <f t="shared" si="16"/>
        <v>4.9763419807472671</v>
      </c>
      <c r="BG18" s="202">
        <v>21376.66</v>
      </c>
      <c r="BH18" s="200">
        <v>953</v>
      </c>
      <c r="BI18" s="201">
        <v>18323</v>
      </c>
      <c r="BJ18" s="206">
        <f t="shared" si="17"/>
        <v>5.2011133547999782</v>
      </c>
      <c r="BK18" s="202">
        <v>21726.84</v>
      </c>
      <c r="BL18" s="200">
        <v>1050</v>
      </c>
      <c r="BM18" s="201">
        <v>19355</v>
      </c>
      <c r="BN18" s="206">
        <f t="shared" si="18"/>
        <v>5.4249547920433994</v>
      </c>
      <c r="BO18" s="202">
        <v>24235.200000000001</v>
      </c>
      <c r="BP18" s="200">
        <v>972</v>
      </c>
      <c r="BQ18" s="201">
        <v>18949</v>
      </c>
      <c r="BR18" s="206">
        <f t="shared" si="19"/>
        <v>5.129558288036308</v>
      </c>
      <c r="BS18" s="202">
        <v>21681.34</v>
      </c>
      <c r="BT18" s="200">
        <v>831</v>
      </c>
      <c r="BU18" s="201">
        <v>23591</v>
      </c>
      <c r="BV18" s="206">
        <f t="shared" si="20"/>
        <v>3.522529778305286</v>
      </c>
      <c r="BW18" s="202">
        <v>18459.91</v>
      </c>
      <c r="BX18" s="200">
        <v>932</v>
      </c>
      <c r="BY18" s="201">
        <v>20771</v>
      </c>
      <c r="BZ18" s="206">
        <f t="shared" si="21"/>
        <v>4.487025179336575</v>
      </c>
      <c r="CA18" s="202">
        <v>20397.61</v>
      </c>
      <c r="CB18" s="200">
        <v>906</v>
      </c>
      <c r="CC18" s="201">
        <v>19031</v>
      </c>
      <c r="CD18" s="206">
        <f t="shared" si="22"/>
        <v>4.7606536703273603</v>
      </c>
      <c r="CE18" s="202">
        <v>19062.66</v>
      </c>
      <c r="CF18" s="200">
        <v>976</v>
      </c>
      <c r="CG18" s="201">
        <v>23927</v>
      </c>
      <c r="CH18" s="206">
        <f t="shared" si="23"/>
        <v>4.0790738496259458</v>
      </c>
      <c r="CI18" s="202">
        <v>21201.07</v>
      </c>
      <c r="CJ18" s="200">
        <v>933</v>
      </c>
      <c r="CK18" s="201">
        <v>18088</v>
      </c>
      <c r="CL18" s="206">
        <f t="shared" si="24"/>
        <v>5.1581158779301193</v>
      </c>
      <c r="CM18" s="202">
        <v>20451.57</v>
      </c>
    </row>
    <row r="19" spans="1:91" ht="11.4" x14ac:dyDescent="0.2">
      <c r="A19" s="405"/>
      <c r="C19" s="116" t="s">
        <v>88</v>
      </c>
      <c r="D19" s="115">
        <f t="shared" si="0"/>
        <v>110601</v>
      </c>
      <c r="E19" s="115">
        <f t="shared" si="1"/>
        <v>1783238</v>
      </c>
      <c r="F19" s="207">
        <f t="shared" si="2"/>
        <v>6.2022567935407391</v>
      </c>
      <c r="G19" s="205">
        <f t="shared" si="3"/>
        <v>2414163.75</v>
      </c>
      <c r="H19" s="203">
        <v>1282</v>
      </c>
      <c r="I19" s="204">
        <v>22973</v>
      </c>
      <c r="J19" s="207">
        <f t="shared" si="4"/>
        <v>5.5804640229835023</v>
      </c>
      <c r="K19" s="205">
        <v>25640.77</v>
      </c>
      <c r="L19" s="203">
        <v>1108</v>
      </c>
      <c r="M19" s="204">
        <v>3488</v>
      </c>
      <c r="N19" s="207">
        <f t="shared" si="5"/>
        <v>31.76605504587156</v>
      </c>
      <c r="O19" s="205">
        <v>20787.91</v>
      </c>
      <c r="P19" s="203">
        <v>1942</v>
      </c>
      <c r="Q19" s="204">
        <v>11006</v>
      </c>
      <c r="R19" s="207">
        <f t="shared" si="6"/>
        <v>17.644920952207887</v>
      </c>
      <c r="S19" s="205">
        <v>41223.61</v>
      </c>
      <c r="T19" s="203">
        <v>3291</v>
      </c>
      <c r="U19" s="204">
        <v>34354</v>
      </c>
      <c r="V19" s="207">
        <f t="shared" si="7"/>
        <v>9.5796704896081977</v>
      </c>
      <c r="W19" s="205">
        <v>69313.86</v>
      </c>
      <c r="X19" s="203">
        <v>3776</v>
      </c>
      <c r="Y19" s="204">
        <v>47310</v>
      </c>
      <c r="Z19" s="207">
        <f t="shared" si="8"/>
        <v>7.9813992813358698</v>
      </c>
      <c r="AA19" s="205">
        <v>81025.02</v>
      </c>
      <c r="AB19" s="203">
        <v>4556</v>
      </c>
      <c r="AC19" s="204">
        <v>59835</v>
      </c>
      <c r="AD19" s="207">
        <f t="shared" si="9"/>
        <v>7.6142725829364082</v>
      </c>
      <c r="AE19" s="205">
        <v>100625.59</v>
      </c>
      <c r="AF19" s="203">
        <v>4859</v>
      </c>
      <c r="AG19" s="204">
        <v>56769</v>
      </c>
      <c r="AH19" s="207">
        <f t="shared" si="10"/>
        <v>8.5592488858355793</v>
      </c>
      <c r="AI19" s="205">
        <v>104503.82</v>
      </c>
      <c r="AJ19" s="203">
        <v>5120</v>
      </c>
      <c r="AK19" s="204">
        <v>76575</v>
      </c>
      <c r="AL19" s="207">
        <f t="shared" si="11"/>
        <v>6.6862553052562852</v>
      </c>
      <c r="AM19" s="205">
        <v>111337.51</v>
      </c>
      <c r="AN19" s="203">
        <v>4671</v>
      </c>
      <c r="AO19" s="204">
        <v>51006</v>
      </c>
      <c r="AP19" s="207">
        <f t="shared" si="12"/>
        <v>9.1577461475120572</v>
      </c>
      <c r="AQ19" s="205">
        <v>102442.81</v>
      </c>
      <c r="AR19" s="203">
        <v>5820</v>
      </c>
      <c r="AS19" s="204">
        <v>87857</v>
      </c>
      <c r="AT19" s="207">
        <f t="shared" si="13"/>
        <v>6.6244010152862032</v>
      </c>
      <c r="AU19" s="205">
        <v>130408.63</v>
      </c>
      <c r="AV19" s="203">
        <v>6687</v>
      </c>
      <c r="AW19" s="204">
        <v>117931</v>
      </c>
      <c r="AX19" s="207">
        <f t="shared" si="14"/>
        <v>5.6702648158669051</v>
      </c>
      <c r="AY19" s="205">
        <v>146683.07</v>
      </c>
      <c r="AZ19" s="203">
        <v>7001</v>
      </c>
      <c r="BA19" s="204">
        <v>111623</v>
      </c>
      <c r="BB19" s="207">
        <f t="shared" si="15"/>
        <v>6.2720048735475666</v>
      </c>
      <c r="BC19" s="205">
        <v>153089.19</v>
      </c>
      <c r="BD19" s="203">
        <v>6282</v>
      </c>
      <c r="BE19" s="204">
        <v>104859</v>
      </c>
      <c r="BF19" s="207">
        <f t="shared" si="16"/>
        <v>5.9909020684919749</v>
      </c>
      <c r="BG19" s="205">
        <v>140920.26999999999</v>
      </c>
      <c r="BH19" s="203">
        <v>6441</v>
      </c>
      <c r="BI19" s="204">
        <v>108741</v>
      </c>
      <c r="BJ19" s="207">
        <f t="shared" si="17"/>
        <v>5.9232488205920486</v>
      </c>
      <c r="BK19" s="205">
        <v>145345.19</v>
      </c>
      <c r="BL19" s="203">
        <v>7127</v>
      </c>
      <c r="BM19" s="204">
        <v>113777</v>
      </c>
      <c r="BN19" s="207">
        <f t="shared" si="18"/>
        <v>6.2640076641148914</v>
      </c>
      <c r="BO19" s="205">
        <v>159974.57</v>
      </c>
      <c r="BP19" s="203">
        <v>6581</v>
      </c>
      <c r="BQ19" s="204">
        <v>120652</v>
      </c>
      <c r="BR19" s="207">
        <f t="shared" si="19"/>
        <v>5.4545303849086633</v>
      </c>
      <c r="BS19" s="205">
        <v>142206.04</v>
      </c>
      <c r="BT19" s="203">
        <v>6388</v>
      </c>
      <c r="BU19" s="204">
        <v>142003</v>
      </c>
      <c r="BV19" s="207">
        <f t="shared" si="20"/>
        <v>4.4984965106370991</v>
      </c>
      <c r="BW19" s="205">
        <v>139064.17000000001</v>
      </c>
      <c r="BX19" s="203">
        <v>6508</v>
      </c>
      <c r="BY19" s="204">
        <v>123709</v>
      </c>
      <c r="BZ19" s="207">
        <f t="shared" si="21"/>
        <v>5.2607328488630571</v>
      </c>
      <c r="CA19" s="205">
        <v>141452.44</v>
      </c>
      <c r="CB19" s="203">
        <v>7192</v>
      </c>
      <c r="CC19" s="204">
        <v>121856</v>
      </c>
      <c r="CD19" s="207">
        <f t="shared" si="22"/>
        <v>5.9020483193277311</v>
      </c>
      <c r="CE19" s="205">
        <v>155116.88</v>
      </c>
      <c r="CF19" s="203">
        <v>7568</v>
      </c>
      <c r="CG19" s="204">
        <v>155931</v>
      </c>
      <c r="CH19" s="207">
        <f t="shared" si="23"/>
        <v>4.8534287601567359</v>
      </c>
      <c r="CI19" s="205">
        <v>163485.18</v>
      </c>
      <c r="CJ19" s="203">
        <v>6401</v>
      </c>
      <c r="CK19" s="204">
        <v>110983</v>
      </c>
      <c r="CL19" s="207">
        <f t="shared" si="24"/>
        <v>5.7675499851328578</v>
      </c>
      <c r="CM19" s="205">
        <v>139517.22</v>
      </c>
    </row>
    <row r="20" spans="1:91" ht="11.4" x14ac:dyDescent="0.2">
      <c r="A20" s="405"/>
      <c r="C20" s="117" t="s">
        <v>89</v>
      </c>
      <c r="D20" s="114">
        <f t="shared" si="0"/>
        <v>44276</v>
      </c>
      <c r="E20" s="114">
        <f t="shared" si="1"/>
        <v>968626</v>
      </c>
      <c r="F20" s="206">
        <f t="shared" si="2"/>
        <v>4.5710108958462818</v>
      </c>
      <c r="G20" s="202">
        <f t="shared" si="3"/>
        <v>1008632.6100000001</v>
      </c>
      <c r="H20" s="200">
        <v>579</v>
      </c>
      <c r="I20" s="201">
        <v>13052</v>
      </c>
      <c r="J20" s="206">
        <f t="shared" si="4"/>
        <v>4.4361017468587196</v>
      </c>
      <c r="K20" s="202">
        <v>13569.77</v>
      </c>
      <c r="L20" s="200">
        <v>507</v>
      </c>
      <c r="M20" s="201">
        <v>1866</v>
      </c>
      <c r="N20" s="206">
        <f t="shared" si="5"/>
        <v>27.170418006430868</v>
      </c>
      <c r="O20" s="202">
        <v>11511.2</v>
      </c>
      <c r="P20" s="200">
        <v>760</v>
      </c>
      <c r="Q20" s="201">
        <v>4666</v>
      </c>
      <c r="R20" s="206">
        <f t="shared" si="6"/>
        <v>16.288041148735534</v>
      </c>
      <c r="S20" s="202">
        <v>18921.740000000002</v>
      </c>
      <c r="T20" s="200">
        <v>1404</v>
      </c>
      <c r="U20" s="201">
        <v>15561</v>
      </c>
      <c r="V20" s="206">
        <f t="shared" si="7"/>
        <v>9.0225563909774422</v>
      </c>
      <c r="W20" s="202">
        <v>32590.51</v>
      </c>
      <c r="X20" s="200">
        <v>1381</v>
      </c>
      <c r="Y20" s="201">
        <v>27062</v>
      </c>
      <c r="Z20" s="206">
        <f t="shared" si="8"/>
        <v>5.1030965930086474</v>
      </c>
      <c r="AA20" s="202">
        <v>31272.28</v>
      </c>
      <c r="AB20" s="200">
        <v>1749</v>
      </c>
      <c r="AC20" s="201">
        <v>33476</v>
      </c>
      <c r="AD20" s="206">
        <f t="shared" si="9"/>
        <v>5.2246385470187597</v>
      </c>
      <c r="AE20" s="202">
        <v>41404.769999999997</v>
      </c>
      <c r="AF20" s="200">
        <v>2038</v>
      </c>
      <c r="AG20" s="201">
        <v>32098</v>
      </c>
      <c r="AH20" s="206">
        <f t="shared" si="10"/>
        <v>6.3493052526637168</v>
      </c>
      <c r="AI20" s="202">
        <v>45914.97</v>
      </c>
      <c r="AJ20" s="200">
        <v>2036</v>
      </c>
      <c r="AK20" s="201">
        <v>45136</v>
      </c>
      <c r="AL20" s="206">
        <f t="shared" si="11"/>
        <v>4.5108117688762848</v>
      </c>
      <c r="AM20" s="202">
        <v>46775.53</v>
      </c>
      <c r="AN20" s="200">
        <v>1888</v>
      </c>
      <c r="AO20" s="201">
        <v>26542</v>
      </c>
      <c r="AP20" s="206">
        <f t="shared" si="12"/>
        <v>7.1132544646221083</v>
      </c>
      <c r="AQ20" s="202">
        <v>42497.29</v>
      </c>
      <c r="AR20" s="200">
        <v>2253</v>
      </c>
      <c r="AS20" s="201">
        <v>45617</v>
      </c>
      <c r="AT20" s="206">
        <f t="shared" si="13"/>
        <v>4.9389481991362869</v>
      </c>
      <c r="AU20" s="202">
        <v>50661.9</v>
      </c>
      <c r="AV20" s="200">
        <v>2652</v>
      </c>
      <c r="AW20" s="201">
        <v>62531</v>
      </c>
      <c r="AX20" s="206">
        <f t="shared" si="14"/>
        <v>4.2410964161775766</v>
      </c>
      <c r="AY20" s="202">
        <v>59833.37</v>
      </c>
      <c r="AZ20" s="200">
        <v>2960</v>
      </c>
      <c r="BA20" s="201">
        <v>68264</v>
      </c>
      <c r="BB20" s="206">
        <f t="shared" si="15"/>
        <v>4.3361068791749675</v>
      </c>
      <c r="BC20" s="202">
        <v>67062.679999999993</v>
      </c>
      <c r="BD20" s="200">
        <v>2612</v>
      </c>
      <c r="BE20" s="201">
        <v>58212</v>
      </c>
      <c r="BF20" s="206">
        <f t="shared" si="16"/>
        <v>4.4870473441902012</v>
      </c>
      <c r="BG20" s="202">
        <v>59937.04</v>
      </c>
      <c r="BH20" s="200">
        <v>2629</v>
      </c>
      <c r="BI20" s="201">
        <v>60844</v>
      </c>
      <c r="BJ20" s="206">
        <f t="shared" si="17"/>
        <v>4.3208862007757549</v>
      </c>
      <c r="BK20" s="202">
        <v>62361.46</v>
      </c>
      <c r="BL20" s="200">
        <v>2769</v>
      </c>
      <c r="BM20" s="201">
        <v>62119</v>
      </c>
      <c r="BN20" s="206">
        <f t="shared" si="18"/>
        <v>4.4575733672467361</v>
      </c>
      <c r="BO20" s="202">
        <v>65553.87</v>
      </c>
      <c r="BP20" s="200">
        <v>2683</v>
      </c>
      <c r="BQ20" s="201">
        <v>60874</v>
      </c>
      <c r="BR20" s="206">
        <f t="shared" si="19"/>
        <v>4.4074645990077865</v>
      </c>
      <c r="BS20" s="202">
        <v>59547.89</v>
      </c>
      <c r="BT20" s="200">
        <v>2479</v>
      </c>
      <c r="BU20" s="201">
        <v>75016</v>
      </c>
      <c r="BV20" s="206">
        <f t="shared" si="20"/>
        <v>3.3046283459528634</v>
      </c>
      <c r="BW20" s="202">
        <v>55520.67</v>
      </c>
      <c r="BX20" s="200">
        <v>2714</v>
      </c>
      <c r="BY20" s="201">
        <v>68081</v>
      </c>
      <c r="BZ20" s="206">
        <f t="shared" si="21"/>
        <v>3.9864279314346147</v>
      </c>
      <c r="CA20" s="202">
        <v>62765.51</v>
      </c>
      <c r="CB20" s="200">
        <v>2774</v>
      </c>
      <c r="CC20" s="201">
        <v>60535</v>
      </c>
      <c r="CD20" s="206">
        <f t="shared" si="22"/>
        <v>4.5824729495333276</v>
      </c>
      <c r="CE20" s="202">
        <v>61974.74</v>
      </c>
      <c r="CF20" s="200">
        <v>2935</v>
      </c>
      <c r="CG20" s="201">
        <v>80836</v>
      </c>
      <c r="CH20" s="206">
        <f t="shared" si="23"/>
        <v>3.6308080558167153</v>
      </c>
      <c r="CI20" s="202">
        <v>64405.93</v>
      </c>
      <c r="CJ20" s="200">
        <v>2474</v>
      </c>
      <c r="CK20" s="201">
        <v>66238</v>
      </c>
      <c r="CL20" s="206">
        <f t="shared" si="24"/>
        <v>3.7350161538693798</v>
      </c>
      <c r="CM20" s="202">
        <v>54549.49</v>
      </c>
    </row>
    <row r="21" spans="1:91" ht="11.4" x14ac:dyDescent="0.2">
      <c r="A21" s="405"/>
      <c r="C21" s="116" t="s">
        <v>90</v>
      </c>
      <c r="D21" s="115">
        <f t="shared" si="0"/>
        <v>59917</v>
      </c>
      <c r="E21" s="115">
        <f t="shared" si="1"/>
        <v>925588</v>
      </c>
      <c r="F21" s="207">
        <f t="shared" si="2"/>
        <v>6.4733985315280673</v>
      </c>
      <c r="G21" s="205">
        <f t="shared" si="3"/>
        <v>1494931.3699999999</v>
      </c>
      <c r="H21" s="203">
        <v>876</v>
      </c>
      <c r="I21" s="204">
        <v>15410</v>
      </c>
      <c r="J21" s="207">
        <f t="shared" si="4"/>
        <v>5.6846203763789749</v>
      </c>
      <c r="K21" s="205">
        <v>20887.07</v>
      </c>
      <c r="L21" s="203">
        <v>755</v>
      </c>
      <c r="M21" s="204">
        <v>4492</v>
      </c>
      <c r="N21" s="207">
        <f t="shared" si="5"/>
        <v>16.80765805877115</v>
      </c>
      <c r="O21" s="205">
        <v>17130.89</v>
      </c>
      <c r="P21" s="203">
        <v>1357</v>
      </c>
      <c r="Q21" s="204">
        <v>7641</v>
      </c>
      <c r="R21" s="207">
        <f t="shared" si="6"/>
        <v>17.759455568642849</v>
      </c>
      <c r="S21" s="205">
        <v>34449.86</v>
      </c>
      <c r="T21" s="203">
        <v>2138</v>
      </c>
      <c r="U21" s="204">
        <v>17922</v>
      </c>
      <c r="V21" s="207">
        <f t="shared" si="7"/>
        <v>11.929472157125321</v>
      </c>
      <c r="W21" s="205">
        <v>54378.33</v>
      </c>
      <c r="X21" s="203">
        <v>2178</v>
      </c>
      <c r="Y21" s="204">
        <v>23771</v>
      </c>
      <c r="Z21" s="207">
        <f t="shared" si="8"/>
        <v>9.1624248033317901</v>
      </c>
      <c r="AA21" s="205">
        <v>54454.75</v>
      </c>
      <c r="AB21" s="203">
        <v>2689</v>
      </c>
      <c r="AC21" s="204">
        <v>28933</v>
      </c>
      <c r="AD21" s="207">
        <f t="shared" si="9"/>
        <v>9.2938858742612247</v>
      </c>
      <c r="AE21" s="205">
        <v>68871.350000000006</v>
      </c>
      <c r="AF21" s="203">
        <v>2864</v>
      </c>
      <c r="AG21" s="204">
        <v>31030</v>
      </c>
      <c r="AH21" s="207">
        <f t="shared" si="10"/>
        <v>9.2297776345472116</v>
      </c>
      <c r="AI21" s="205">
        <v>70122.95</v>
      </c>
      <c r="AJ21" s="203">
        <v>2818</v>
      </c>
      <c r="AK21" s="204">
        <v>41094</v>
      </c>
      <c r="AL21" s="207">
        <f t="shared" si="11"/>
        <v>6.8574487759770282</v>
      </c>
      <c r="AM21" s="205">
        <v>68938.47</v>
      </c>
      <c r="AN21" s="203">
        <v>2551</v>
      </c>
      <c r="AO21" s="204">
        <v>30217</v>
      </c>
      <c r="AP21" s="207">
        <f t="shared" si="12"/>
        <v>8.4422675977098987</v>
      </c>
      <c r="AQ21" s="205">
        <v>63272.33</v>
      </c>
      <c r="AR21" s="203">
        <v>3083</v>
      </c>
      <c r="AS21" s="204">
        <v>45479</v>
      </c>
      <c r="AT21" s="207">
        <f t="shared" si="13"/>
        <v>6.7789529233272496</v>
      </c>
      <c r="AU21" s="205">
        <v>78263.520000000004</v>
      </c>
      <c r="AV21" s="203">
        <v>3468</v>
      </c>
      <c r="AW21" s="204">
        <v>56272</v>
      </c>
      <c r="AX21" s="207">
        <f t="shared" si="14"/>
        <v>6.1629229456923511</v>
      </c>
      <c r="AY21" s="205">
        <v>85608.320000000007</v>
      </c>
      <c r="AZ21" s="203">
        <v>3478</v>
      </c>
      <c r="BA21" s="204">
        <v>58825</v>
      </c>
      <c r="BB21" s="207">
        <f t="shared" si="15"/>
        <v>5.9124521886952826</v>
      </c>
      <c r="BC21" s="205">
        <v>87597.08</v>
      </c>
      <c r="BD21" s="203">
        <v>3330</v>
      </c>
      <c r="BE21" s="204">
        <v>52867</v>
      </c>
      <c r="BF21" s="207">
        <f t="shared" si="16"/>
        <v>6.2988253541907051</v>
      </c>
      <c r="BG21" s="205">
        <v>85540.87</v>
      </c>
      <c r="BH21" s="203">
        <v>3444</v>
      </c>
      <c r="BI21" s="204">
        <v>58310</v>
      </c>
      <c r="BJ21" s="207">
        <f t="shared" si="17"/>
        <v>5.9063625450180073</v>
      </c>
      <c r="BK21" s="205">
        <v>90859.37</v>
      </c>
      <c r="BL21" s="203">
        <v>3834</v>
      </c>
      <c r="BM21" s="204">
        <v>57677</v>
      </c>
      <c r="BN21" s="207">
        <f t="shared" si="18"/>
        <v>6.647363767186226</v>
      </c>
      <c r="BO21" s="205">
        <v>100224.96000000001</v>
      </c>
      <c r="BP21" s="203">
        <v>3444</v>
      </c>
      <c r="BQ21" s="204">
        <v>60286</v>
      </c>
      <c r="BR21" s="207">
        <f t="shared" si="19"/>
        <v>5.7127691337955744</v>
      </c>
      <c r="BS21" s="205">
        <v>84221.84</v>
      </c>
      <c r="BT21" s="203">
        <v>3279</v>
      </c>
      <c r="BU21" s="204">
        <v>72672</v>
      </c>
      <c r="BV21" s="207">
        <f t="shared" si="20"/>
        <v>4.5120541611624834</v>
      </c>
      <c r="BW21" s="205">
        <v>80142.2</v>
      </c>
      <c r="BX21" s="203">
        <v>3306</v>
      </c>
      <c r="BY21" s="204">
        <v>66116</v>
      </c>
      <c r="BZ21" s="207">
        <f t="shared" si="21"/>
        <v>5.0003024986387565</v>
      </c>
      <c r="CA21" s="205">
        <v>81454.720000000001</v>
      </c>
      <c r="CB21" s="203">
        <v>3779</v>
      </c>
      <c r="CC21" s="204">
        <v>61829</v>
      </c>
      <c r="CD21" s="207">
        <f t="shared" si="22"/>
        <v>6.1120186320335117</v>
      </c>
      <c r="CE21" s="205">
        <v>91625.14</v>
      </c>
      <c r="CF21" s="203">
        <v>3849</v>
      </c>
      <c r="CG21" s="204">
        <v>76767</v>
      </c>
      <c r="CH21" s="207">
        <f t="shared" si="23"/>
        <v>5.013873148618547</v>
      </c>
      <c r="CI21" s="205">
        <v>93115.58</v>
      </c>
      <c r="CJ21" s="203">
        <v>3397</v>
      </c>
      <c r="CK21" s="204">
        <v>57978</v>
      </c>
      <c r="CL21" s="207">
        <f t="shared" si="24"/>
        <v>5.859118976163372</v>
      </c>
      <c r="CM21" s="205">
        <v>83771.77</v>
      </c>
    </row>
    <row r="22" spans="1:91" ht="11.4" x14ac:dyDescent="0.2">
      <c r="A22" s="405"/>
      <c r="C22" s="117" t="s">
        <v>91</v>
      </c>
      <c r="D22" s="114">
        <f t="shared" si="0"/>
        <v>16896</v>
      </c>
      <c r="E22" s="114">
        <f t="shared" si="1"/>
        <v>407705</v>
      </c>
      <c r="F22" s="206">
        <f t="shared" si="2"/>
        <v>4.1441728700898937</v>
      </c>
      <c r="G22" s="202">
        <f t="shared" si="3"/>
        <v>350451.36000000004</v>
      </c>
      <c r="H22" s="200">
        <v>167</v>
      </c>
      <c r="I22" s="201">
        <v>5643</v>
      </c>
      <c r="J22" s="206">
        <f t="shared" si="4"/>
        <v>2.9594187488924333</v>
      </c>
      <c r="K22" s="202">
        <v>3323.42</v>
      </c>
      <c r="L22" s="200">
        <v>215</v>
      </c>
      <c r="M22" s="201">
        <v>1420</v>
      </c>
      <c r="N22" s="206">
        <f t="shared" si="5"/>
        <v>15.140845070422534</v>
      </c>
      <c r="O22" s="202">
        <v>4102.93</v>
      </c>
      <c r="P22" s="200">
        <v>366</v>
      </c>
      <c r="Q22" s="201">
        <v>2344</v>
      </c>
      <c r="R22" s="206">
        <f t="shared" si="6"/>
        <v>15.61433447098976</v>
      </c>
      <c r="S22" s="202">
        <v>7647.54</v>
      </c>
      <c r="T22" s="200">
        <v>597</v>
      </c>
      <c r="U22" s="201">
        <v>7807</v>
      </c>
      <c r="V22" s="206">
        <f t="shared" si="7"/>
        <v>7.6469834763673621</v>
      </c>
      <c r="W22" s="202">
        <v>12191.84</v>
      </c>
      <c r="X22" s="200">
        <v>584</v>
      </c>
      <c r="Y22" s="201">
        <v>11116</v>
      </c>
      <c r="Z22" s="206">
        <f t="shared" si="8"/>
        <v>5.2536883771140701</v>
      </c>
      <c r="AA22" s="202">
        <v>12108.33</v>
      </c>
      <c r="AB22" s="200">
        <v>727</v>
      </c>
      <c r="AC22" s="201">
        <v>14186</v>
      </c>
      <c r="AD22" s="206">
        <f t="shared" si="9"/>
        <v>5.1247709008881994</v>
      </c>
      <c r="AE22" s="202">
        <v>15099.42</v>
      </c>
      <c r="AF22" s="200">
        <v>816</v>
      </c>
      <c r="AG22" s="201">
        <v>14331</v>
      </c>
      <c r="AH22" s="206">
        <f t="shared" si="10"/>
        <v>5.6939501779359425</v>
      </c>
      <c r="AI22" s="202">
        <v>16010.26</v>
      </c>
      <c r="AJ22" s="200">
        <v>819</v>
      </c>
      <c r="AK22" s="201">
        <v>17429</v>
      </c>
      <c r="AL22" s="206">
        <f t="shared" si="11"/>
        <v>4.6990647770956455</v>
      </c>
      <c r="AM22" s="202">
        <v>16446.77</v>
      </c>
      <c r="AN22" s="200">
        <v>669</v>
      </c>
      <c r="AO22" s="201">
        <v>12386</v>
      </c>
      <c r="AP22" s="206">
        <f t="shared" si="12"/>
        <v>5.401259486517036</v>
      </c>
      <c r="AQ22" s="202">
        <v>13122.18</v>
      </c>
      <c r="AR22" s="200">
        <v>838</v>
      </c>
      <c r="AS22" s="201">
        <v>20491</v>
      </c>
      <c r="AT22" s="206">
        <f t="shared" si="13"/>
        <v>4.0896003123322435</v>
      </c>
      <c r="AU22" s="202">
        <v>17743.55</v>
      </c>
      <c r="AV22" s="200">
        <v>990</v>
      </c>
      <c r="AW22" s="201">
        <v>27266</v>
      </c>
      <c r="AX22" s="206">
        <f t="shared" si="14"/>
        <v>3.6308956209198264</v>
      </c>
      <c r="AY22" s="202">
        <v>19964.689999999999</v>
      </c>
      <c r="AZ22" s="200">
        <v>1014</v>
      </c>
      <c r="BA22" s="201">
        <v>24691</v>
      </c>
      <c r="BB22" s="206">
        <f t="shared" si="15"/>
        <v>4.1067595480134464</v>
      </c>
      <c r="BC22" s="202">
        <v>21181.99</v>
      </c>
      <c r="BD22" s="200">
        <v>938</v>
      </c>
      <c r="BE22" s="201">
        <v>24728</v>
      </c>
      <c r="BF22" s="206">
        <f t="shared" si="16"/>
        <v>3.7932707861533488</v>
      </c>
      <c r="BG22" s="202">
        <v>20413.07</v>
      </c>
      <c r="BH22" s="200">
        <v>1003</v>
      </c>
      <c r="BI22" s="201">
        <v>25759</v>
      </c>
      <c r="BJ22" s="206">
        <f t="shared" si="17"/>
        <v>3.8937846966108935</v>
      </c>
      <c r="BK22" s="202">
        <v>21969.56</v>
      </c>
      <c r="BL22" s="200">
        <v>1062</v>
      </c>
      <c r="BM22" s="201">
        <v>26131</v>
      </c>
      <c r="BN22" s="206">
        <f t="shared" si="18"/>
        <v>4.0641383797022694</v>
      </c>
      <c r="BO22" s="202">
        <v>24038.37</v>
      </c>
      <c r="BP22" s="200">
        <v>1027</v>
      </c>
      <c r="BQ22" s="201">
        <v>25576</v>
      </c>
      <c r="BR22" s="206">
        <f t="shared" si="19"/>
        <v>4.0154832655614641</v>
      </c>
      <c r="BS22" s="202">
        <v>21459.69</v>
      </c>
      <c r="BT22" s="200">
        <v>921</v>
      </c>
      <c r="BU22" s="201">
        <v>32839</v>
      </c>
      <c r="BV22" s="206">
        <f t="shared" si="20"/>
        <v>2.80459210085569</v>
      </c>
      <c r="BW22" s="202">
        <v>18775.009999999998</v>
      </c>
      <c r="BX22" s="200">
        <v>883</v>
      </c>
      <c r="BY22" s="201">
        <v>26079</v>
      </c>
      <c r="BZ22" s="206">
        <f t="shared" si="21"/>
        <v>3.3858660224701866</v>
      </c>
      <c r="CA22" s="202">
        <v>18539.150000000001</v>
      </c>
      <c r="CB22" s="200">
        <v>1164</v>
      </c>
      <c r="CC22" s="201">
        <v>27156</v>
      </c>
      <c r="CD22" s="206">
        <f t="shared" si="22"/>
        <v>4.2863455589924886</v>
      </c>
      <c r="CE22" s="202">
        <v>23526.59</v>
      </c>
      <c r="CF22" s="200">
        <v>1126</v>
      </c>
      <c r="CG22" s="201">
        <v>36330</v>
      </c>
      <c r="CH22" s="206">
        <f t="shared" si="23"/>
        <v>3.0993669143958162</v>
      </c>
      <c r="CI22" s="202">
        <v>23042.13</v>
      </c>
      <c r="CJ22" s="200">
        <v>970</v>
      </c>
      <c r="CK22" s="201">
        <v>23997</v>
      </c>
      <c r="CL22" s="206">
        <f t="shared" si="24"/>
        <v>4.0421719381589369</v>
      </c>
      <c r="CM22" s="202">
        <v>19744.87</v>
      </c>
    </row>
    <row r="23" spans="1:91" ht="11.4" x14ac:dyDescent="0.2">
      <c r="A23" s="405"/>
      <c r="C23" s="116" t="s">
        <v>92</v>
      </c>
      <c r="D23" s="115">
        <f t="shared" si="0"/>
        <v>36144</v>
      </c>
      <c r="E23" s="115">
        <f t="shared" si="1"/>
        <v>876879</v>
      </c>
      <c r="F23" s="207">
        <f t="shared" si="2"/>
        <v>4.1218913898040661</v>
      </c>
      <c r="G23" s="205">
        <f t="shared" si="3"/>
        <v>767794.86999999988</v>
      </c>
      <c r="H23" s="203">
        <v>474</v>
      </c>
      <c r="I23" s="204">
        <v>9727</v>
      </c>
      <c r="J23" s="207">
        <f t="shared" si="4"/>
        <v>4.8730338233782255</v>
      </c>
      <c r="K23" s="205">
        <v>9725.39</v>
      </c>
      <c r="L23" s="203">
        <v>406</v>
      </c>
      <c r="M23" s="204">
        <v>2384</v>
      </c>
      <c r="N23" s="207">
        <f t="shared" si="5"/>
        <v>17.030201342281877</v>
      </c>
      <c r="O23" s="205">
        <v>7972.67</v>
      </c>
      <c r="P23" s="203">
        <v>729</v>
      </c>
      <c r="Q23" s="204">
        <v>4090</v>
      </c>
      <c r="R23" s="207">
        <f t="shared" si="6"/>
        <v>17.8239608801956</v>
      </c>
      <c r="S23" s="205">
        <v>14978.16</v>
      </c>
      <c r="T23" s="203">
        <v>1303</v>
      </c>
      <c r="U23" s="204">
        <v>17182</v>
      </c>
      <c r="V23" s="207">
        <f t="shared" si="7"/>
        <v>7.5835176347340241</v>
      </c>
      <c r="W23" s="205">
        <v>27037.27</v>
      </c>
      <c r="X23" s="203">
        <v>1399</v>
      </c>
      <c r="Y23" s="204">
        <v>27529</v>
      </c>
      <c r="Z23" s="207">
        <f t="shared" si="8"/>
        <v>5.0819136183660865</v>
      </c>
      <c r="AA23" s="205">
        <v>29416.37</v>
      </c>
      <c r="AB23" s="203">
        <v>1544</v>
      </c>
      <c r="AC23" s="204">
        <v>33853</v>
      </c>
      <c r="AD23" s="207">
        <f t="shared" si="9"/>
        <v>4.5608956370188762</v>
      </c>
      <c r="AE23" s="205">
        <v>32084.22</v>
      </c>
      <c r="AF23" s="203">
        <v>1783</v>
      </c>
      <c r="AG23" s="204">
        <v>35425</v>
      </c>
      <c r="AH23" s="207">
        <f t="shared" si="10"/>
        <v>5.0331686661961887</v>
      </c>
      <c r="AI23" s="205">
        <v>36585.589999999997</v>
      </c>
      <c r="AJ23" s="203">
        <v>1768</v>
      </c>
      <c r="AK23" s="204">
        <v>46109</v>
      </c>
      <c r="AL23" s="207">
        <f t="shared" si="11"/>
        <v>3.8343924179661237</v>
      </c>
      <c r="AM23" s="205">
        <v>36396.720000000001</v>
      </c>
      <c r="AN23" s="203">
        <v>1612</v>
      </c>
      <c r="AO23" s="204">
        <v>26235</v>
      </c>
      <c r="AP23" s="207">
        <f t="shared" si="12"/>
        <v>6.1444635029540686</v>
      </c>
      <c r="AQ23" s="205">
        <v>33591.43</v>
      </c>
      <c r="AR23" s="203">
        <v>1844</v>
      </c>
      <c r="AS23" s="204">
        <v>43647</v>
      </c>
      <c r="AT23" s="207">
        <f t="shared" si="13"/>
        <v>4.2248035374710744</v>
      </c>
      <c r="AU23" s="205">
        <v>38102.26</v>
      </c>
      <c r="AV23" s="203">
        <v>2114</v>
      </c>
      <c r="AW23" s="204">
        <v>51990</v>
      </c>
      <c r="AX23" s="207">
        <f t="shared" si="14"/>
        <v>4.0661665704943255</v>
      </c>
      <c r="AY23" s="205">
        <v>44255.86</v>
      </c>
      <c r="AZ23" s="203">
        <v>2192</v>
      </c>
      <c r="BA23" s="204">
        <v>59700</v>
      </c>
      <c r="BB23" s="207">
        <f t="shared" si="15"/>
        <v>3.6716917922948076</v>
      </c>
      <c r="BC23" s="205">
        <v>47151.35</v>
      </c>
      <c r="BD23" s="203">
        <v>2204</v>
      </c>
      <c r="BE23" s="204">
        <v>51372</v>
      </c>
      <c r="BF23" s="207">
        <f t="shared" si="16"/>
        <v>4.2902748578992451</v>
      </c>
      <c r="BG23" s="205">
        <v>48054.05</v>
      </c>
      <c r="BH23" s="203">
        <v>2089</v>
      </c>
      <c r="BI23" s="204">
        <v>55637</v>
      </c>
      <c r="BJ23" s="207">
        <f t="shared" si="17"/>
        <v>3.7546956162266119</v>
      </c>
      <c r="BK23" s="205">
        <v>46704.98</v>
      </c>
      <c r="BL23" s="203">
        <v>2122</v>
      </c>
      <c r="BM23" s="204">
        <v>57818</v>
      </c>
      <c r="BN23" s="207">
        <f t="shared" si="18"/>
        <v>3.6701373274758726</v>
      </c>
      <c r="BO23" s="205">
        <v>47995.12</v>
      </c>
      <c r="BP23" s="203">
        <v>2109</v>
      </c>
      <c r="BQ23" s="204">
        <v>53014</v>
      </c>
      <c r="BR23" s="207">
        <f t="shared" si="19"/>
        <v>3.9781944392047381</v>
      </c>
      <c r="BS23" s="205">
        <v>44660.92</v>
      </c>
      <c r="BT23" s="203">
        <v>1971</v>
      </c>
      <c r="BU23" s="204">
        <v>68203</v>
      </c>
      <c r="BV23" s="207">
        <f t="shared" si="20"/>
        <v>2.889902203715379</v>
      </c>
      <c r="BW23" s="205">
        <v>42450.64</v>
      </c>
      <c r="BX23" s="203">
        <v>1978</v>
      </c>
      <c r="BY23" s="204">
        <v>58372</v>
      </c>
      <c r="BZ23" s="207">
        <f t="shared" si="21"/>
        <v>3.3886109778661</v>
      </c>
      <c r="CA23" s="205">
        <v>42905.64</v>
      </c>
      <c r="CB23" s="203">
        <v>2075</v>
      </c>
      <c r="CC23" s="204">
        <v>52994</v>
      </c>
      <c r="CD23" s="207">
        <f t="shared" si="22"/>
        <v>3.915537608031098</v>
      </c>
      <c r="CE23" s="205">
        <v>44161</v>
      </c>
      <c r="CF23" s="203">
        <v>2380</v>
      </c>
      <c r="CG23" s="204">
        <v>72408</v>
      </c>
      <c r="CH23" s="207">
        <f t="shared" si="23"/>
        <v>3.2869296210363497</v>
      </c>
      <c r="CI23" s="205">
        <v>50771.97</v>
      </c>
      <c r="CJ23" s="203">
        <v>2048</v>
      </c>
      <c r="CK23" s="204">
        <v>49190</v>
      </c>
      <c r="CL23" s="207">
        <f t="shared" si="24"/>
        <v>4.1634478552551331</v>
      </c>
      <c r="CM23" s="205">
        <v>42793.26</v>
      </c>
    </row>
    <row r="24" spans="1:91" ht="11.4" x14ac:dyDescent="0.2">
      <c r="A24" s="405"/>
      <c r="C24" s="117" t="s">
        <v>93</v>
      </c>
      <c r="D24" s="114">
        <f t="shared" si="0"/>
        <v>43308</v>
      </c>
      <c r="E24" s="114">
        <f t="shared" si="1"/>
        <v>940327</v>
      </c>
      <c r="F24" s="206">
        <f t="shared" si="2"/>
        <v>4.6056318706152215</v>
      </c>
      <c r="G24" s="202">
        <f t="shared" si="3"/>
        <v>925215.46999999986</v>
      </c>
      <c r="H24" s="200">
        <v>559</v>
      </c>
      <c r="I24" s="201">
        <v>9682</v>
      </c>
      <c r="J24" s="206">
        <f t="shared" si="4"/>
        <v>5.7736004957653382</v>
      </c>
      <c r="K24" s="202">
        <v>10448.11</v>
      </c>
      <c r="L24" s="200">
        <v>560</v>
      </c>
      <c r="M24" s="201">
        <v>2007</v>
      </c>
      <c r="N24" s="206">
        <f t="shared" si="5"/>
        <v>27.902341803687097</v>
      </c>
      <c r="O24" s="202">
        <v>10681.03</v>
      </c>
      <c r="P24" s="200">
        <v>901</v>
      </c>
      <c r="Q24" s="201">
        <v>5464</v>
      </c>
      <c r="R24" s="206">
        <f t="shared" si="6"/>
        <v>16.489751098096633</v>
      </c>
      <c r="S24" s="202">
        <v>18854.46</v>
      </c>
      <c r="T24" s="200">
        <v>1530</v>
      </c>
      <c r="U24" s="201">
        <v>16639</v>
      </c>
      <c r="V24" s="206">
        <f t="shared" si="7"/>
        <v>9.1952641384698595</v>
      </c>
      <c r="W24" s="202">
        <v>31697.87</v>
      </c>
      <c r="X24" s="200">
        <v>1452</v>
      </c>
      <c r="Y24" s="201">
        <v>23790</v>
      </c>
      <c r="Z24" s="206">
        <f t="shared" si="8"/>
        <v>6.1034047919293819</v>
      </c>
      <c r="AA24" s="202">
        <v>30521.68</v>
      </c>
      <c r="AB24" s="200">
        <v>1722</v>
      </c>
      <c r="AC24" s="201">
        <v>30365</v>
      </c>
      <c r="AD24" s="206">
        <f t="shared" si="9"/>
        <v>5.6710027992754819</v>
      </c>
      <c r="AE24" s="202">
        <v>36758.949999999997</v>
      </c>
      <c r="AF24" s="200">
        <v>1954</v>
      </c>
      <c r="AG24" s="201">
        <v>32355</v>
      </c>
      <c r="AH24" s="206">
        <f t="shared" si="10"/>
        <v>6.0392520475969711</v>
      </c>
      <c r="AI24" s="202">
        <v>40571.56</v>
      </c>
      <c r="AJ24" s="200">
        <v>2037</v>
      </c>
      <c r="AK24" s="201">
        <v>42970</v>
      </c>
      <c r="AL24" s="206">
        <f t="shared" si="11"/>
        <v>4.740516639515941</v>
      </c>
      <c r="AM24" s="202">
        <v>43149.88</v>
      </c>
      <c r="AN24" s="200">
        <v>2042</v>
      </c>
      <c r="AO24" s="201">
        <v>28733</v>
      </c>
      <c r="AP24" s="206">
        <f t="shared" si="12"/>
        <v>7.1068109838861231</v>
      </c>
      <c r="AQ24" s="202">
        <v>42659.69</v>
      </c>
      <c r="AR24" s="200">
        <v>2365</v>
      </c>
      <c r="AS24" s="201">
        <v>48351</v>
      </c>
      <c r="AT24" s="206">
        <f t="shared" si="13"/>
        <v>4.8913155880953862</v>
      </c>
      <c r="AU24" s="202">
        <v>51151.19</v>
      </c>
      <c r="AV24" s="200">
        <v>2448</v>
      </c>
      <c r="AW24" s="201">
        <v>64107</v>
      </c>
      <c r="AX24" s="206">
        <f t="shared" si="14"/>
        <v>3.8186157517899764</v>
      </c>
      <c r="AY24" s="202">
        <v>52259.24</v>
      </c>
      <c r="AZ24" s="200">
        <v>2542</v>
      </c>
      <c r="BA24" s="201">
        <v>63088</v>
      </c>
      <c r="BB24" s="206">
        <f t="shared" si="15"/>
        <v>4.0292924169414146</v>
      </c>
      <c r="BC24" s="202">
        <v>56293.48</v>
      </c>
      <c r="BD24" s="200">
        <v>2515</v>
      </c>
      <c r="BE24" s="201">
        <v>56073</v>
      </c>
      <c r="BF24" s="206">
        <f t="shared" si="16"/>
        <v>4.4852246179087976</v>
      </c>
      <c r="BG24" s="202">
        <v>56681.05</v>
      </c>
      <c r="BH24" s="200">
        <v>2774</v>
      </c>
      <c r="BI24" s="201">
        <v>62472</v>
      </c>
      <c r="BJ24" s="206">
        <f t="shared" si="17"/>
        <v>4.440389294403893</v>
      </c>
      <c r="BK24" s="202">
        <v>63137.07</v>
      </c>
      <c r="BL24" s="200">
        <v>2614</v>
      </c>
      <c r="BM24" s="201">
        <v>61986</v>
      </c>
      <c r="BN24" s="206">
        <f t="shared" si="18"/>
        <v>4.2170812764172556</v>
      </c>
      <c r="BO24" s="202">
        <v>60104.45</v>
      </c>
      <c r="BP24" s="200">
        <v>2393</v>
      </c>
      <c r="BQ24" s="201">
        <v>61499</v>
      </c>
      <c r="BR24" s="206">
        <f t="shared" si="19"/>
        <v>3.8911201808159483</v>
      </c>
      <c r="BS24" s="202">
        <v>51258.28</v>
      </c>
      <c r="BT24" s="200">
        <v>2389</v>
      </c>
      <c r="BU24" s="201">
        <v>72390</v>
      </c>
      <c r="BV24" s="206">
        <f t="shared" si="20"/>
        <v>3.3001795828153062</v>
      </c>
      <c r="BW24" s="202">
        <v>50178.41</v>
      </c>
      <c r="BX24" s="200">
        <v>2618</v>
      </c>
      <c r="BY24" s="201">
        <v>60408</v>
      </c>
      <c r="BZ24" s="206">
        <f t="shared" si="21"/>
        <v>4.3338630644947687</v>
      </c>
      <c r="CA24" s="202">
        <v>55630.65</v>
      </c>
      <c r="CB24" s="200">
        <v>2702</v>
      </c>
      <c r="CC24" s="201">
        <v>61817</v>
      </c>
      <c r="CD24" s="206">
        <f t="shared" si="22"/>
        <v>4.3709659155248559</v>
      </c>
      <c r="CE24" s="202">
        <v>54366.47</v>
      </c>
      <c r="CF24" s="200">
        <v>2795</v>
      </c>
      <c r="CG24" s="201">
        <v>81368</v>
      </c>
      <c r="CH24" s="206">
        <f t="shared" si="23"/>
        <v>3.4350113066561794</v>
      </c>
      <c r="CI24" s="202">
        <v>57920.23</v>
      </c>
      <c r="CJ24" s="200">
        <v>2396</v>
      </c>
      <c r="CK24" s="201">
        <v>54763</v>
      </c>
      <c r="CL24" s="206">
        <f t="shared" si="24"/>
        <v>4.3752168434892171</v>
      </c>
      <c r="CM24" s="202">
        <v>50891.72</v>
      </c>
    </row>
    <row r="25" spans="1:91" ht="11.4" x14ac:dyDescent="0.2">
      <c r="A25" s="405"/>
      <c r="C25" s="116" t="s">
        <v>94</v>
      </c>
      <c r="D25" s="115">
        <f t="shared" si="0"/>
        <v>31839</v>
      </c>
      <c r="E25" s="115">
        <f t="shared" si="1"/>
        <v>629983</v>
      </c>
      <c r="F25" s="207">
        <f t="shared" si="2"/>
        <v>5.0539459001274638</v>
      </c>
      <c r="G25" s="205">
        <f t="shared" si="3"/>
        <v>640859.45000000007</v>
      </c>
      <c r="H25" s="203">
        <v>408</v>
      </c>
      <c r="I25" s="204">
        <v>8714</v>
      </c>
      <c r="J25" s="207">
        <f t="shared" si="4"/>
        <v>4.682120725269681</v>
      </c>
      <c r="K25" s="205">
        <v>8030.33</v>
      </c>
      <c r="L25" s="203">
        <v>460</v>
      </c>
      <c r="M25" s="204">
        <v>1306</v>
      </c>
      <c r="N25" s="207">
        <f t="shared" si="5"/>
        <v>35.222052067381313</v>
      </c>
      <c r="O25" s="205">
        <v>8400.01</v>
      </c>
      <c r="P25" s="203">
        <v>655</v>
      </c>
      <c r="Q25" s="204">
        <v>2398</v>
      </c>
      <c r="R25" s="207">
        <f t="shared" si="6"/>
        <v>27.314428690575483</v>
      </c>
      <c r="S25" s="205">
        <v>13020.82</v>
      </c>
      <c r="T25" s="203">
        <v>1070</v>
      </c>
      <c r="U25" s="204">
        <v>8940</v>
      </c>
      <c r="V25" s="207">
        <f t="shared" si="7"/>
        <v>11.968680089485458</v>
      </c>
      <c r="W25" s="205">
        <v>20768.419999999998</v>
      </c>
      <c r="X25" s="203">
        <v>1071</v>
      </c>
      <c r="Y25" s="204">
        <v>15599</v>
      </c>
      <c r="Z25" s="207">
        <f t="shared" si="8"/>
        <v>6.8658247323546373</v>
      </c>
      <c r="AA25" s="205">
        <v>21610.74</v>
      </c>
      <c r="AB25" s="203">
        <v>1336</v>
      </c>
      <c r="AC25" s="204">
        <v>19086</v>
      </c>
      <c r="AD25" s="207">
        <f t="shared" si="9"/>
        <v>6.9998952111495329</v>
      </c>
      <c r="AE25" s="205">
        <v>26783.56</v>
      </c>
      <c r="AF25" s="203">
        <v>1436</v>
      </c>
      <c r="AG25" s="204">
        <v>21446</v>
      </c>
      <c r="AH25" s="207">
        <f t="shared" si="10"/>
        <v>6.6958873449594334</v>
      </c>
      <c r="AI25" s="205">
        <v>28189.08</v>
      </c>
      <c r="AJ25" s="203">
        <v>1436</v>
      </c>
      <c r="AK25" s="204">
        <v>27094</v>
      </c>
      <c r="AL25" s="207">
        <f t="shared" si="11"/>
        <v>5.3000664353731457</v>
      </c>
      <c r="AM25" s="205">
        <v>28828.71</v>
      </c>
      <c r="AN25" s="203">
        <v>1370</v>
      </c>
      <c r="AO25" s="204">
        <v>18081</v>
      </c>
      <c r="AP25" s="207">
        <f t="shared" si="12"/>
        <v>7.5770145456556612</v>
      </c>
      <c r="AQ25" s="205">
        <v>26643.52</v>
      </c>
      <c r="AR25" s="203">
        <v>1597</v>
      </c>
      <c r="AS25" s="204">
        <v>29842</v>
      </c>
      <c r="AT25" s="207">
        <f t="shared" si="13"/>
        <v>5.3515179947724683</v>
      </c>
      <c r="AU25" s="205">
        <v>31558.52</v>
      </c>
      <c r="AV25" s="203">
        <v>1831</v>
      </c>
      <c r="AW25" s="204">
        <v>39256</v>
      </c>
      <c r="AX25" s="207">
        <f t="shared" si="14"/>
        <v>4.6642551457102099</v>
      </c>
      <c r="AY25" s="205">
        <v>36771.32</v>
      </c>
      <c r="AZ25" s="203">
        <v>2193</v>
      </c>
      <c r="BA25" s="204">
        <v>44182</v>
      </c>
      <c r="BB25" s="207">
        <f t="shared" si="15"/>
        <v>4.9635598207414784</v>
      </c>
      <c r="BC25" s="205">
        <v>44411.14</v>
      </c>
      <c r="BD25" s="203">
        <v>1761</v>
      </c>
      <c r="BE25" s="204">
        <v>38980</v>
      </c>
      <c r="BF25" s="207">
        <f t="shared" si="16"/>
        <v>4.5177013853258083</v>
      </c>
      <c r="BG25" s="205">
        <v>35894.120000000003</v>
      </c>
      <c r="BH25" s="203">
        <v>1962</v>
      </c>
      <c r="BI25" s="204">
        <v>41729</v>
      </c>
      <c r="BJ25" s="207">
        <f t="shared" si="17"/>
        <v>4.7017661578278895</v>
      </c>
      <c r="BK25" s="205">
        <v>41370.5</v>
      </c>
      <c r="BL25" s="203">
        <v>1911</v>
      </c>
      <c r="BM25" s="204">
        <v>40839</v>
      </c>
      <c r="BN25" s="207">
        <f t="shared" si="18"/>
        <v>4.679350620730184</v>
      </c>
      <c r="BO25" s="205">
        <v>40108.15</v>
      </c>
      <c r="BP25" s="203">
        <v>1764</v>
      </c>
      <c r="BQ25" s="204">
        <v>41728</v>
      </c>
      <c r="BR25" s="207">
        <f t="shared" si="19"/>
        <v>4.2273773006134965</v>
      </c>
      <c r="BS25" s="205">
        <v>34944.15</v>
      </c>
      <c r="BT25" s="203">
        <v>1798</v>
      </c>
      <c r="BU25" s="204">
        <v>47883</v>
      </c>
      <c r="BV25" s="207">
        <f t="shared" si="20"/>
        <v>3.754986111981288</v>
      </c>
      <c r="BW25" s="205">
        <v>35799.379999999997</v>
      </c>
      <c r="BX25" s="203">
        <v>1906</v>
      </c>
      <c r="BY25" s="204">
        <v>45619</v>
      </c>
      <c r="BZ25" s="207">
        <f t="shared" si="21"/>
        <v>4.1780836931980101</v>
      </c>
      <c r="CA25" s="205">
        <v>38572.6</v>
      </c>
      <c r="CB25" s="203">
        <v>1992</v>
      </c>
      <c r="CC25" s="204">
        <v>42814</v>
      </c>
      <c r="CD25" s="207">
        <f t="shared" si="22"/>
        <v>4.6526837015929372</v>
      </c>
      <c r="CE25" s="205">
        <v>39424.71</v>
      </c>
      <c r="CF25" s="203">
        <v>2172</v>
      </c>
      <c r="CG25" s="204">
        <v>55643</v>
      </c>
      <c r="CH25" s="207">
        <f t="shared" si="23"/>
        <v>3.9034559603184591</v>
      </c>
      <c r="CI25" s="205">
        <v>44319.02</v>
      </c>
      <c r="CJ25" s="203">
        <v>1710</v>
      </c>
      <c r="CK25" s="204">
        <v>38804</v>
      </c>
      <c r="CL25" s="207">
        <f t="shared" si="24"/>
        <v>4.4067621894650033</v>
      </c>
      <c r="CM25" s="205">
        <v>35410.65</v>
      </c>
    </row>
    <row r="26" spans="1:91" ht="11.4" x14ac:dyDescent="0.2">
      <c r="A26" s="405"/>
      <c r="C26" s="117" t="s">
        <v>95</v>
      </c>
      <c r="D26" s="114">
        <f t="shared" si="0"/>
        <v>41617</v>
      </c>
      <c r="E26" s="114">
        <f t="shared" si="1"/>
        <v>906375</v>
      </c>
      <c r="F26" s="206">
        <f t="shared" si="2"/>
        <v>4.5915873672596881</v>
      </c>
      <c r="G26" s="202">
        <f t="shared" si="3"/>
        <v>872099.81000000017</v>
      </c>
      <c r="H26" s="200">
        <v>571</v>
      </c>
      <c r="I26" s="201">
        <v>10665</v>
      </c>
      <c r="J26" s="206">
        <f t="shared" si="4"/>
        <v>5.3539615564932026</v>
      </c>
      <c r="K26" s="202">
        <v>11951.71</v>
      </c>
      <c r="L26" s="200">
        <v>409</v>
      </c>
      <c r="M26" s="201">
        <v>2845</v>
      </c>
      <c r="N26" s="206">
        <f t="shared" si="5"/>
        <v>14.37609841827768</v>
      </c>
      <c r="O26" s="202">
        <v>8071.22</v>
      </c>
      <c r="P26" s="200">
        <v>674</v>
      </c>
      <c r="Q26" s="201">
        <v>4475</v>
      </c>
      <c r="R26" s="206">
        <f t="shared" si="6"/>
        <v>15.061452513966481</v>
      </c>
      <c r="S26" s="202">
        <v>14230.49</v>
      </c>
      <c r="T26" s="200">
        <v>1444</v>
      </c>
      <c r="U26" s="201">
        <v>15411</v>
      </c>
      <c r="V26" s="206">
        <f t="shared" si="7"/>
        <v>9.3699305690740378</v>
      </c>
      <c r="W26" s="202">
        <v>29814.05</v>
      </c>
      <c r="X26" s="200">
        <v>1476</v>
      </c>
      <c r="Y26" s="201">
        <v>27858</v>
      </c>
      <c r="Z26" s="206">
        <f t="shared" si="8"/>
        <v>5.2982985138918801</v>
      </c>
      <c r="AA26" s="202">
        <v>30143.41</v>
      </c>
      <c r="AB26" s="200">
        <v>1931</v>
      </c>
      <c r="AC26" s="201">
        <v>34792</v>
      </c>
      <c r="AD26" s="206">
        <f t="shared" si="9"/>
        <v>5.5501264658542198</v>
      </c>
      <c r="AE26" s="202">
        <v>40143.82</v>
      </c>
      <c r="AF26" s="200">
        <v>2226</v>
      </c>
      <c r="AG26" s="201">
        <v>36162</v>
      </c>
      <c r="AH26" s="206">
        <f t="shared" si="10"/>
        <v>6.1556329849012776</v>
      </c>
      <c r="AI26" s="202">
        <v>44740.639999999999</v>
      </c>
      <c r="AJ26" s="200">
        <v>1992</v>
      </c>
      <c r="AK26" s="201">
        <v>43106</v>
      </c>
      <c r="AL26" s="206">
        <f t="shared" si="11"/>
        <v>4.621166426947525</v>
      </c>
      <c r="AM26" s="202">
        <v>41779.54</v>
      </c>
      <c r="AN26" s="200">
        <v>1789</v>
      </c>
      <c r="AO26" s="201">
        <v>25926</v>
      </c>
      <c r="AP26" s="206">
        <f t="shared" si="12"/>
        <v>6.9004088559746979</v>
      </c>
      <c r="AQ26" s="202">
        <v>36616.639999999999</v>
      </c>
      <c r="AR26" s="200">
        <v>2126</v>
      </c>
      <c r="AS26" s="201">
        <v>41418</v>
      </c>
      <c r="AT26" s="206">
        <f t="shared" si="13"/>
        <v>5.1330339465932688</v>
      </c>
      <c r="AU26" s="202">
        <v>45074.37</v>
      </c>
      <c r="AV26" s="200">
        <v>2502</v>
      </c>
      <c r="AW26" s="201">
        <v>51374</v>
      </c>
      <c r="AX26" s="206">
        <f t="shared" si="14"/>
        <v>4.8701677891540465</v>
      </c>
      <c r="AY26" s="202">
        <v>52217.14</v>
      </c>
      <c r="AZ26" s="200">
        <v>2668</v>
      </c>
      <c r="BA26" s="201">
        <v>60026</v>
      </c>
      <c r="BB26" s="206">
        <f t="shared" si="15"/>
        <v>4.4447406124012927</v>
      </c>
      <c r="BC26" s="202">
        <v>58617.07</v>
      </c>
      <c r="BD26" s="200">
        <v>2453</v>
      </c>
      <c r="BE26" s="201">
        <v>53538</v>
      </c>
      <c r="BF26" s="206">
        <f t="shared" si="16"/>
        <v>4.5817923717733198</v>
      </c>
      <c r="BG26" s="202">
        <v>52859.89</v>
      </c>
      <c r="BH26" s="200">
        <v>2327</v>
      </c>
      <c r="BI26" s="201">
        <v>58058</v>
      </c>
      <c r="BJ26" s="206">
        <f t="shared" si="17"/>
        <v>4.0080609046126288</v>
      </c>
      <c r="BK26" s="202">
        <v>50519.22</v>
      </c>
      <c r="BL26" s="200">
        <v>2510</v>
      </c>
      <c r="BM26" s="201">
        <v>58100</v>
      </c>
      <c r="BN26" s="206">
        <f t="shared" si="18"/>
        <v>4.3201376936316693</v>
      </c>
      <c r="BO26" s="202">
        <v>54689.19</v>
      </c>
      <c r="BP26" s="200">
        <v>2371</v>
      </c>
      <c r="BQ26" s="201">
        <v>61276</v>
      </c>
      <c r="BR26" s="206">
        <f t="shared" si="19"/>
        <v>3.8693778967295511</v>
      </c>
      <c r="BS26" s="202">
        <v>49446.38</v>
      </c>
      <c r="BT26" s="200">
        <v>2295</v>
      </c>
      <c r="BU26" s="201">
        <v>71843</v>
      </c>
      <c r="BV26" s="206">
        <f t="shared" si="20"/>
        <v>3.1944657099508653</v>
      </c>
      <c r="BW26" s="202">
        <v>48138.99</v>
      </c>
      <c r="BX26" s="200">
        <v>2396</v>
      </c>
      <c r="BY26" s="201">
        <v>62822</v>
      </c>
      <c r="BZ26" s="206">
        <f t="shared" si="21"/>
        <v>3.8139505268854861</v>
      </c>
      <c r="CA26" s="202">
        <v>50223.93</v>
      </c>
      <c r="CB26" s="200">
        <v>2697</v>
      </c>
      <c r="CC26" s="201">
        <v>54598</v>
      </c>
      <c r="CD26" s="206">
        <f t="shared" si="22"/>
        <v>4.9397413824682221</v>
      </c>
      <c r="CE26" s="202">
        <v>54923.72</v>
      </c>
      <c r="CF26" s="200">
        <v>2539</v>
      </c>
      <c r="CG26" s="201">
        <v>76201</v>
      </c>
      <c r="CH26" s="206">
        <f t="shared" si="23"/>
        <v>3.3319772706394928</v>
      </c>
      <c r="CI26" s="202">
        <v>52308.800000000003</v>
      </c>
      <c r="CJ26" s="200">
        <v>2221</v>
      </c>
      <c r="CK26" s="201">
        <v>55881</v>
      </c>
      <c r="CL26" s="206">
        <f t="shared" si="24"/>
        <v>3.9745172777867253</v>
      </c>
      <c r="CM26" s="202">
        <v>45589.59</v>
      </c>
    </row>
    <row r="27" spans="1:91" ht="11.4" x14ac:dyDescent="0.2">
      <c r="A27" s="405"/>
      <c r="C27" s="116" t="s">
        <v>96</v>
      </c>
      <c r="D27" s="115">
        <f t="shared" si="0"/>
        <v>32564</v>
      </c>
      <c r="E27" s="115">
        <f t="shared" si="1"/>
        <v>639391</v>
      </c>
      <c r="F27" s="207">
        <f t="shared" si="2"/>
        <v>5.0929712804840852</v>
      </c>
      <c r="G27" s="205">
        <f t="shared" si="3"/>
        <v>600167.5</v>
      </c>
      <c r="H27" s="203">
        <v>373</v>
      </c>
      <c r="I27" s="204">
        <v>8489</v>
      </c>
      <c r="J27" s="207">
        <f t="shared" si="4"/>
        <v>4.3939215455295093</v>
      </c>
      <c r="K27" s="205">
        <v>6550.21</v>
      </c>
      <c r="L27" s="203">
        <v>391</v>
      </c>
      <c r="M27" s="204">
        <v>1725</v>
      </c>
      <c r="N27" s="207">
        <f t="shared" si="5"/>
        <v>22.666666666666664</v>
      </c>
      <c r="O27" s="205">
        <v>6303.45</v>
      </c>
      <c r="P27" s="203">
        <v>742</v>
      </c>
      <c r="Q27" s="204">
        <v>3880</v>
      </c>
      <c r="R27" s="207">
        <f t="shared" si="6"/>
        <v>19.123711340206185</v>
      </c>
      <c r="S27" s="205">
        <v>13444.92</v>
      </c>
      <c r="T27" s="203">
        <v>1075</v>
      </c>
      <c r="U27" s="204">
        <v>8734</v>
      </c>
      <c r="V27" s="207">
        <f t="shared" si="7"/>
        <v>12.308220746507899</v>
      </c>
      <c r="W27" s="205">
        <v>20237.47</v>
      </c>
      <c r="X27" s="203">
        <v>1184</v>
      </c>
      <c r="Y27" s="204">
        <v>14742</v>
      </c>
      <c r="Z27" s="207">
        <f t="shared" si="8"/>
        <v>8.0314746981413645</v>
      </c>
      <c r="AA27" s="205">
        <v>21944.83</v>
      </c>
      <c r="AB27" s="203">
        <v>1396</v>
      </c>
      <c r="AC27" s="204">
        <v>19581</v>
      </c>
      <c r="AD27" s="207">
        <f t="shared" si="9"/>
        <v>7.1293600939686428</v>
      </c>
      <c r="AE27" s="205">
        <v>25470.94</v>
      </c>
      <c r="AF27" s="203">
        <v>1536</v>
      </c>
      <c r="AG27" s="204">
        <v>18941</v>
      </c>
      <c r="AH27" s="207">
        <f t="shared" si="10"/>
        <v>8.1093923235309653</v>
      </c>
      <c r="AI27" s="205">
        <v>27455.72</v>
      </c>
      <c r="AJ27" s="203">
        <v>1570</v>
      </c>
      <c r="AK27" s="204">
        <v>25279</v>
      </c>
      <c r="AL27" s="207">
        <f t="shared" si="11"/>
        <v>6.210688713952293</v>
      </c>
      <c r="AM27" s="205">
        <v>28352.04</v>
      </c>
      <c r="AN27" s="203">
        <v>1485</v>
      </c>
      <c r="AO27" s="204">
        <v>16426</v>
      </c>
      <c r="AP27" s="207">
        <f t="shared" si="12"/>
        <v>9.040545476683306</v>
      </c>
      <c r="AQ27" s="205">
        <v>27101.1</v>
      </c>
      <c r="AR27" s="203">
        <v>1762</v>
      </c>
      <c r="AS27" s="204">
        <v>32412</v>
      </c>
      <c r="AT27" s="207">
        <f t="shared" si="13"/>
        <v>5.4362581759842037</v>
      </c>
      <c r="AU27" s="205">
        <v>33129.910000000003</v>
      </c>
      <c r="AV27" s="203">
        <v>2078</v>
      </c>
      <c r="AW27" s="204">
        <v>42749</v>
      </c>
      <c r="AX27" s="207">
        <f t="shared" si="14"/>
        <v>4.8609324194718004</v>
      </c>
      <c r="AY27" s="205">
        <v>38442.06</v>
      </c>
      <c r="AZ27" s="203">
        <v>2139</v>
      </c>
      <c r="BA27" s="204">
        <v>42232</v>
      </c>
      <c r="BB27" s="207">
        <f t="shared" si="15"/>
        <v>5.0648797120666789</v>
      </c>
      <c r="BC27" s="205">
        <v>40455.050000000003</v>
      </c>
      <c r="BD27" s="203">
        <v>1954</v>
      </c>
      <c r="BE27" s="204">
        <v>39588</v>
      </c>
      <c r="BF27" s="207">
        <f t="shared" si="16"/>
        <v>4.9358391431746993</v>
      </c>
      <c r="BG27" s="205">
        <v>37245.15</v>
      </c>
      <c r="BH27" s="203">
        <v>1905</v>
      </c>
      <c r="BI27" s="204">
        <v>43154</v>
      </c>
      <c r="BJ27" s="207">
        <f t="shared" si="17"/>
        <v>4.4144227649812304</v>
      </c>
      <c r="BK27" s="205">
        <v>36731.33</v>
      </c>
      <c r="BL27" s="203">
        <v>2037</v>
      </c>
      <c r="BM27" s="204">
        <v>43106</v>
      </c>
      <c r="BN27" s="207">
        <f t="shared" si="18"/>
        <v>4.7255602468333873</v>
      </c>
      <c r="BO27" s="205">
        <v>38830.589999999997</v>
      </c>
      <c r="BP27" s="203">
        <v>1872</v>
      </c>
      <c r="BQ27" s="204">
        <v>42402</v>
      </c>
      <c r="BR27" s="207">
        <f t="shared" si="19"/>
        <v>4.4148860902787606</v>
      </c>
      <c r="BS27" s="205">
        <v>34481.68</v>
      </c>
      <c r="BT27" s="203">
        <v>1772</v>
      </c>
      <c r="BU27" s="204">
        <v>51633</v>
      </c>
      <c r="BV27" s="207">
        <f t="shared" si="20"/>
        <v>3.4319136986036067</v>
      </c>
      <c r="BW27" s="205">
        <v>32233.68</v>
      </c>
      <c r="BX27" s="203">
        <v>1797</v>
      </c>
      <c r="BY27" s="204">
        <v>41904</v>
      </c>
      <c r="BZ27" s="207">
        <f t="shared" si="21"/>
        <v>4.288373424971363</v>
      </c>
      <c r="CA27" s="205">
        <v>33164.06</v>
      </c>
      <c r="CB27" s="203">
        <v>1672</v>
      </c>
      <c r="CC27" s="204">
        <v>44026</v>
      </c>
      <c r="CD27" s="207">
        <f t="shared" si="22"/>
        <v>3.7977558715304593</v>
      </c>
      <c r="CE27" s="205">
        <v>30184.85</v>
      </c>
      <c r="CF27" s="203">
        <v>2043</v>
      </c>
      <c r="CG27" s="204">
        <v>58288</v>
      </c>
      <c r="CH27" s="207">
        <f t="shared" si="23"/>
        <v>3.5050096074663735</v>
      </c>
      <c r="CI27" s="205">
        <v>36022.83</v>
      </c>
      <c r="CJ27" s="203">
        <v>1781</v>
      </c>
      <c r="CK27" s="204">
        <v>40100</v>
      </c>
      <c r="CL27" s="207">
        <f t="shared" si="24"/>
        <v>4.4413965087281788</v>
      </c>
      <c r="CM27" s="205">
        <v>32385.63</v>
      </c>
    </row>
    <row r="28" spans="1:91" ht="11.4" x14ac:dyDescent="0.2">
      <c r="A28" s="405"/>
      <c r="C28" s="117" t="s">
        <v>97</v>
      </c>
      <c r="D28" s="114">
        <f t="shared" si="0"/>
        <v>22250</v>
      </c>
      <c r="E28" s="114">
        <f t="shared" si="1"/>
        <v>430777</v>
      </c>
      <c r="F28" s="206">
        <f t="shared" si="2"/>
        <v>5.165085415423758</v>
      </c>
      <c r="G28" s="202">
        <f t="shared" si="3"/>
        <v>465269.41000000003</v>
      </c>
      <c r="H28" s="200">
        <v>274</v>
      </c>
      <c r="I28" s="201">
        <v>4720</v>
      </c>
      <c r="J28" s="206">
        <f t="shared" si="4"/>
        <v>5.8050847457627119</v>
      </c>
      <c r="K28" s="202">
        <v>5109.75</v>
      </c>
      <c r="L28" s="200">
        <v>232</v>
      </c>
      <c r="M28" s="201">
        <v>886</v>
      </c>
      <c r="N28" s="206">
        <f t="shared" si="5"/>
        <v>26.185101580135438</v>
      </c>
      <c r="O28" s="202">
        <v>4259.0600000000004</v>
      </c>
      <c r="P28" s="200">
        <v>521</v>
      </c>
      <c r="Q28" s="201">
        <v>3700</v>
      </c>
      <c r="R28" s="206">
        <f t="shared" si="6"/>
        <v>14.081081081081081</v>
      </c>
      <c r="S28" s="202">
        <v>9856.23</v>
      </c>
      <c r="T28" s="200">
        <v>787</v>
      </c>
      <c r="U28" s="201">
        <v>8104</v>
      </c>
      <c r="V28" s="206">
        <f t="shared" si="7"/>
        <v>9.7112537018756182</v>
      </c>
      <c r="W28" s="202">
        <v>15881.33</v>
      </c>
      <c r="X28" s="200">
        <v>738</v>
      </c>
      <c r="Y28" s="201">
        <v>11627</v>
      </c>
      <c r="Z28" s="206">
        <f t="shared" si="8"/>
        <v>6.3472950890169439</v>
      </c>
      <c r="AA28" s="202">
        <v>14621.65</v>
      </c>
      <c r="AB28" s="200">
        <v>1020</v>
      </c>
      <c r="AC28" s="201">
        <v>17174</v>
      </c>
      <c r="AD28" s="206">
        <f t="shared" si="9"/>
        <v>5.9392104343775474</v>
      </c>
      <c r="AE28" s="202">
        <v>21387.77</v>
      </c>
      <c r="AF28" s="200">
        <v>1046</v>
      </c>
      <c r="AG28" s="201">
        <v>16662</v>
      </c>
      <c r="AH28" s="206">
        <f t="shared" si="10"/>
        <v>6.2777577721762094</v>
      </c>
      <c r="AI28" s="202">
        <v>21199.57</v>
      </c>
      <c r="AJ28" s="200">
        <v>1080</v>
      </c>
      <c r="AK28" s="201">
        <v>20346</v>
      </c>
      <c r="AL28" s="206">
        <f t="shared" si="11"/>
        <v>5.3081686818047773</v>
      </c>
      <c r="AM28" s="202">
        <v>21107.75</v>
      </c>
      <c r="AN28" s="200">
        <v>932</v>
      </c>
      <c r="AO28" s="201">
        <v>12732</v>
      </c>
      <c r="AP28" s="206">
        <f t="shared" si="12"/>
        <v>7.3201382343700914</v>
      </c>
      <c r="AQ28" s="202">
        <v>18388.73</v>
      </c>
      <c r="AR28" s="200">
        <v>1126</v>
      </c>
      <c r="AS28" s="201">
        <v>20304</v>
      </c>
      <c r="AT28" s="206">
        <f t="shared" si="13"/>
        <v>5.5457052797478328</v>
      </c>
      <c r="AU28" s="202">
        <v>23579.98</v>
      </c>
      <c r="AV28" s="200">
        <v>1331</v>
      </c>
      <c r="AW28" s="201">
        <v>27279</v>
      </c>
      <c r="AX28" s="206">
        <f t="shared" si="14"/>
        <v>4.8792111147769344</v>
      </c>
      <c r="AY28" s="202">
        <v>28403.39</v>
      </c>
      <c r="AZ28" s="200">
        <v>1380</v>
      </c>
      <c r="BA28" s="201">
        <v>28932</v>
      </c>
      <c r="BB28" s="206">
        <f t="shared" si="15"/>
        <v>4.7698050601410209</v>
      </c>
      <c r="BC28" s="202">
        <v>28600.71</v>
      </c>
      <c r="BD28" s="200">
        <v>1277</v>
      </c>
      <c r="BE28" s="201">
        <v>26423</v>
      </c>
      <c r="BF28" s="206">
        <f t="shared" si="16"/>
        <v>4.8329107217197143</v>
      </c>
      <c r="BG28" s="202">
        <v>26628.04</v>
      </c>
      <c r="BH28" s="200">
        <v>1272</v>
      </c>
      <c r="BI28" s="201">
        <v>26279</v>
      </c>
      <c r="BJ28" s="206">
        <f t="shared" si="17"/>
        <v>4.8403668328322995</v>
      </c>
      <c r="BK28" s="202">
        <v>27273.99</v>
      </c>
      <c r="BL28" s="200">
        <v>1376</v>
      </c>
      <c r="BM28" s="201">
        <v>27942</v>
      </c>
      <c r="BN28" s="206">
        <f t="shared" si="18"/>
        <v>4.9244864361892491</v>
      </c>
      <c r="BO28" s="202">
        <v>30056.65</v>
      </c>
      <c r="BP28" s="200">
        <v>1280</v>
      </c>
      <c r="BQ28" s="201">
        <v>27806</v>
      </c>
      <c r="BR28" s="206">
        <f t="shared" si="19"/>
        <v>4.6033230238078113</v>
      </c>
      <c r="BS28" s="202">
        <v>26788.54</v>
      </c>
      <c r="BT28" s="200">
        <v>1092</v>
      </c>
      <c r="BU28" s="201">
        <v>33190</v>
      </c>
      <c r="BV28" s="206">
        <f t="shared" si="20"/>
        <v>3.290147634829768</v>
      </c>
      <c r="BW28" s="202">
        <v>22904.29</v>
      </c>
      <c r="BX28" s="200">
        <v>1231</v>
      </c>
      <c r="BY28" s="201">
        <v>27889</v>
      </c>
      <c r="BZ28" s="206">
        <f t="shared" si="21"/>
        <v>4.4139266377424793</v>
      </c>
      <c r="CA28" s="202">
        <v>27276.34</v>
      </c>
      <c r="CB28" s="200">
        <v>1514</v>
      </c>
      <c r="CC28" s="201">
        <v>27751</v>
      </c>
      <c r="CD28" s="206">
        <f t="shared" si="22"/>
        <v>5.455659255522324</v>
      </c>
      <c r="CE28" s="202">
        <v>32780.53</v>
      </c>
      <c r="CF28" s="200">
        <v>1488</v>
      </c>
      <c r="CG28" s="201">
        <v>34361</v>
      </c>
      <c r="CH28" s="206">
        <f t="shared" si="23"/>
        <v>4.3304909635924451</v>
      </c>
      <c r="CI28" s="202">
        <v>32258.68</v>
      </c>
      <c r="CJ28" s="200">
        <v>1253</v>
      </c>
      <c r="CK28" s="201">
        <v>26670</v>
      </c>
      <c r="CL28" s="206">
        <f t="shared" si="24"/>
        <v>4.6981627296587929</v>
      </c>
      <c r="CM28" s="202">
        <v>26906.43</v>
      </c>
    </row>
    <row r="29" spans="1:91" ht="11.4" x14ac:dyDescent="0.2">
      <c r="A29" s="405"/>
      <c r="C29" s="116" t="s">
        <v>98</v>
      </c>
      <c r="D29" s="115">
        <f t="shared" si="0"/>
        <v>26901</v>
      </c>
      <c r="E29" s="115">
        <f t="shared" si="1"/>
        <v>681717</v>
      </c>
      <c r="F29" s="207">
        <f t="shared" si="2"/>
        <v>3.9460655961344662</v>
      </c>
      <c r="G29" s="205">
        <f t="shared" si="3"/>
        <v>555943.5</v>
      </c>
      <c r="H29" s="203">
        <v>316</v>
      </c>
      <c r="I29" s="204">
        <v>7999</v>
      </c>
      <c r="J29" s="207">
        <f t="shared" si="4"/>
        <v>3.9504938117264659</v>
      </c>
      <c r="K29" s="205">
        <v>6537.2</v>
      </c>
      <c r="L29" s="203">
        <v>287</v>
      </c>
      <c r="M29" s="204">
        <v>1423</v>
      </c>
      <c r="N29" s="207">
        <f t="shared" si="5"/>
        <v>20.16865776528461</v>
      </c>
      <c r="O29" s="205">
        <v>5829.62</v>
      </c>
      <c r="P29" s="203">
        <v>528</v>
      </c>
      <c r="Q29" s="204">
        <v>4542</v>
      </c>
      <c r="R29" s="207">
        <f t="shared" si="6"/>
        <v>11.624834874504623</v>
      </c>
      <c r="S29" s="205">
        <v>11103.31</v>
      </c>
      <c r="T29" s="203">
        <v>893</v>
      </c>
      <c r="U29" s="204">
        <v>12956</v>
      </c>
      <c r="V29" s="207">
        <f t="shared" si="7"/>
        <v>6.8925594319234325</v>
      </c>
      <c r="W29" s="205">
        <v>18777.36</v>
      </c>
      <c r="X29" s="203">
        <v>974</v>
      </c>
      <c r="Y29" s="204">
        <v>20216</v>
      </c>
      <c r="Z29" s="207">
        <f t="shared" si="8"/>
        <v>4.8179659675504549</v>
      </c>
      <c r="AA29" s="205">
        <v>19666.04</v>
      </c>
      <c r="AB29" s="203">
        <v>1230</v>
      </c>
      <c r="AC29" s="204">
        <v>26980</v>
      </c>
      <c r="AD29" s="207">
        <f t="shared" si="9"/>
        <v>4.5589325426241656</v>
      </c>
      <c r="AE29" s="205">
        <v>25658.38</v>
      </c>
      <c r="AF29" s="203">
        <v>1379</v>
      </c>
      <c r="AG29" s="204">
        <v>27968</v>
      </c>
      <c r="AH29" s="207">
        <f t="shared" si="10"/>
        <v>4.9306350114416473</v>
      </c>
      <c r="AI29" s="205">
        <v>28350.38</v>
      </c>
      <c r="AJ29" s="203">
        <v>1364</v>
      </c>
      <c r="AK29" s="204">
        <v>35615</v>
      </c>
      <c r="AL29" s="207">
        <f t="shared" si="11"/>
        <v>3.8298469745893584</v>
      </c>
      <c r="AM29" s="205">
        <v>27972.240000000002</v>
      </c>
      <c r="AN29" s="203">
        <v>1153</v>
      </c>
      <c r="AO29" s="204">
        <v>20295</v>
      </c>
      <c r="AP29" s="207">
        <f t="shared" si="12"/>
        <v>5.6812022665681203</v>
      </c>
      <c r="AQ29" s="205">
        <v>23660.44</v>
      </c>
      <c r="AR29" s="203">
        <v>1283</v>
      </c>
      <c r="AS29" s="204">
        <v>29744</v>
      </c>
      <c r="AT29" s="207">
        <f t="shared" si="13"/>
        <v>4.3134749865519098</v>
      </c>
      <c r="AU29" s="205">
        <v>26275.33</v>
      </c>
      <c r="AV29" s="203">
        <v>1567</v>
      </c>
      <c r="AW29" s="204">
        <v>38660</v>
      </c>
      <c r="AX29" s="207">
        <f t="shared" si="14"/>
        <v>4.053285049146405</v>
      </c>
      <c r="AY29" s="205">
        <v>31723.51</v>
      </c>
      <c r="AZ29" s="203">
        <v>1832</v>
      </c>
      <c r="BA29" s="204">
        <v>46417</v>
      </c>
      <c r="BB29" s="207">
        <f t="shared" si="15"/>
        <v>3.9468298252795311</v>
      </c>
      <c r="BC29" s="205">
        <v>38050.92</v>
      </c>
      <c r="BD29" s="203">
        <v>1621</v>
      </c>
      <c r="BE29" s="204">
        <v>40592</v>
      </c>
      <c r="BF29" s="207">
        <f t="shared" si="16"/>
        <v>3.9933977138352388</v>
      </c>
      <c r="BG29" s="205">
        <v>34814.43</v>
      </c>
      <c r="BH29" s="203">
        <v>1595</v>
      </c>
      <c r="BI29" s="204">
        <v>43824</v>
      </c>
      <c r="BJ29" s="207">
        <f t="shared" si="17"/>
        <v>3.6395582329317269</v>
      </c>
      <c r="BK29" s="205">
        <v>33705.33</v>
      </c>
      <c r="BL29" s="203">
        <v>1659</v>
      </c>
      <c r="BM29" s="204">
        <v>44562</v>
      </c>
      <c r="BN29" s="207">
        <f t="shared" si="18"/>
        <v>3.722902921771913</v>
      </c>
      <c r="BO29" s="205">
        <v>35444.519999999997</v>
      </c>
      <c r="BP29" s="203">
        <v>1535</v>
      </c>
      <c r="BQ29" s="204">
        <v>42604</v>
      </c>
      <c r="BR29" s="207">
        <f t="shared" si="19"/>
        <v>3.6029480799924891</v>
      </c>
      <c r="BS29" s="205">
        <v>32242.06</v>
      </c>
      <c r="BT29" s="203">
        <v>1483</v>
      </c>
      <c r="BU29" s="204">
        <v>50661</v>
      </c>
      <c r="BV29" s="207">
        <f t="shared" si="20"/>
        <v>2.9273010797260217</v>
      </c>
      <c r="BW29" s="205">
        <v>30450.560000000001</v>
      </c>
      <c r="BX29" s="203">
        <v>1430</v>
      </c>
      <c r="BY29" s="204">
        <v>45653</v>
      </c>
      <c r="BZ29" s="207">
        <f t="shared" si="21"/>
        <v>3.1323242722274545</v>
      </c>
      <c r="CA29" s="205">
        <v>29300.73</v>
      </c>
      <c r="CB29" s="203">
        <v>1582</v>
      </c>
      <c r="CC29" s="204">
        <v>44529</v>
      </c>
      <c r="CD29" s="207">
        <f t="shared" si="22"/>
        <v>3.5527409104179299</v>
      </c>
      <c r="CE29" s="205">
        <v>32267.81</v>
      </c>
      <c r="CF29" s="203">
        <v>1773</v>
      </c>
      <c r="CG29" s="204">
        <v>56403</v>
      </c>
      <c r="CH29" s="207">
        <f t="shared" si="23"/>
        <v>3.1434498164991229</v>
      </c>
      <c r="CI29" s="205">
        <v>35427.410000000003</v>
      </c>
      <c r="CJ29" s="203">
        <v>1417</v>
      </c>
      <c r="CK29" s="204">
        <v>40074</v>
      </c>
      <c r="CL29" s="207">
        <f t="shared" si="24"/>
        <v>3.5359584768178869</v>
      </c>
      <c r="CM29" s="205">
        <v>28685.919999999998</v>
      </c>
    </row>
    <row r="30" spans="1:91" ht="11.4" x14ac:dyDescent="0.2">
      <c r="A30" s="405"/>
      <c r="C30" s="117" t="s">
        <v>99</v>
      </c>
      <c r="D30" s="114">
        <f t="shared" si="0"/>
        <v>20653</v>
      </c>
      <c r="E30" s="114">
        <f t="shared" si="1"/>
        <v>526890</v>
      </c>
      <c r="F30" s="206">
        <f t="shared" si="2"/>
        <v>3.9197935052857331</v>
      </c>
      <c r="G30" s="202">
        <f t="shared" si="3"/>
        <v>457579.39</v>
      </c>
      <c r="H30" s="200">
        <v>252</v>
      </c>
      <c r="I30" s="201">
        <v>6626</v>
      </c>
      <c r="J30" s="206">
        <f t="shared" si="4"/>
        <v>3.8031995170540296</v>
      </c>
      <c r="K30" s="202">
        <v>5398.31</v>
      </c>
      <c r="L30" s="200">
        <v>263</v>
      </c>
      <c r="M30" s="201">
        <v>3559</v>
      </c>
      <c r="N30" s="206">
        <f t="shared" si="5"/>
        <v>7.3897162124192191</v>
      </c>
      <c r="O30" s="202">
        <v>5611.67</v>
      </c>
      <c r="P30" s="200">
        <v>368</v>
      </c>
      <c r="Q30" s="201">
        <v>3425</v>
      </c>
      <c r="R30" s="206">
        <f t="shared" si="6"/>
        <v>10.744525547445255</v>
      </c>
      <c r="S30" s="202">
        <v>8832.77</v>
      </c>
      <c r="T30" s="200">
        <v>661</v>
      </c>
      <c r="U30" s="201">
        <v>9794</v>
      </c>
      <c r="V30" s="206">
        <f t="shared" si="7"/>
        <v>6.7490300183785994</v>
      </c>
      <c r="W30" s="202">
        <v>14420.5</v>
      </c>
      <c r="X30" s="200">
        <v>741</v>
      </c>
      <c r="Y30" s="201">
        <v>15008</v>
      </c>
      <c r="Z30" s="206">
        <f t="shared" si="8"/>
        <v>4.9373667377398718</v>
      </c>
      <c r="AA30" s="202">
        <v>17642.990000000002</v>
      </c>
      <c r="AB30" s="200">
        <v>771</v>
      </c>
      <c r="AC30" s="201">
        <v>17379</v>
      </c>
      <c r="AD30" s="206">
        <f t="shared" si="9"/>
        <v>4.4363887450371138</v>
      </c>
      <c r="AE30" s="202">
        <v>17310.32</v>
      </c>
      <c r="AF30" s="200">
        <v>1086</v>
      </c>
      <c r="AG30" s="201">
        <v>18593</v>
      </c>
      <c r="AH30" s="206">
        <f t="shared" si="10"/>
        <v>5.840907868552681</v>
      </c>
      <c r="AI30" s="202">
        <v>23566.45</v>
      </c>
      <c r="AJ30" s="200">
        <v>942</v>
      </c>
      <c r="AK30" s="201">
        <v>23367</v>
      </c>
      <c r="AL30" s="206">
        <f t="shared" si="11"/>
        <v>4.0313262292977274</v>
      </c>
      <c r="AM30" s="202">
        <v>21051.01</v>
      </c>
      <c r="AN30" s="200">
        <v>831</v>
      </c>
      <c r="AO30" s="201">
        <v>14017</v>
      </c>
      <c r="AP30" s="206">
        <f t="shared" si="12"/>
        <v>5.9285153741884855</v>
      </c>
      <c r="AQ30" s="202">
        <v>18695.759999999998</v>
      </c>
      <c r="AR30" s="200">
        <v>1052</v>
      </c>
      <c r="AS30" s="201">
        <v>23851</v>
      </c>
      <c r="AT30" s="206">
        <f t="shared" si="13"/>
        <v>4.4107165318016017</v>
      </c>
      <c r="AU30" s="202">
        <v>23530.57</v>
      </c>
      <c r="AV30" s="200">
        <v>1137</v>
      </c>
      <c r="AW30" s="201">
        <v>30567</v>
      </c>
      <c r="AX30" s="206">
        <f t="shared" si="14"/>
        <v>3.7196977132201394</v>
      </c>
      <c r="AY30" s="202">
        <v>24683.47</v>
      </c>
      <c r="AZ30" s="200">
        <v>1312</v>
      </c>
      <c r="BA30" s="201">
        <v>35696</v>
      </c>
      <c r="BB30" s="206">
        <f t="shared" si="15"/>
        <v>3.6754818467055133</v>
      </c>
      <c r="BC30" s="202">
        <v>29444.99</v>
      </c>
      <c r="BD30" s="200">
        <v>1211</v>
      </c>
      <c r="BE30" s="201">
        <v>34154</v>
      </c>
      <c r="BF30" s="206">
        <f t="shared" si="16"/>
        <v>3.5457047490777072</v>
      </c>
      <c r="BG30" s="202">
        <v>26516.21</v>
      </c>
      <c r="BH30" s="200">
        <v>1222</v>
      </c>
      <c r="BI30" s="201">
        <v>34053</v>
      </c>
      <c r="BJ30" s="206">
        <f t="shared" si="17"/>
        <v>3.5885237717675391</v>
      </c>
      <c r="BK30" s="202">
        <v>28057.919999999998</v>
      </c>
      <c r="BL30" s="200">
        <v>1273</v>
      </c>
      <c r="BM30" s="201">
        <v>34405</v>
      </c>
      <c r="BN30" s="206">
        <f t="shared" si="18"/>
        <v>3.7000435983141982</v>
      </c>
      <c r="BO30" s="202">
        <v>29457.17</v>
      </c>
      <c r="BP30" s="200">
        <v>1306</v>
      </c>
      <c r="BQ30" s="201">
        <v>35949</v>
      </c>
      <c r="BR30" s="206">
        <f t="shared" si="19"/>
        <v>3.6329244207071127</v>
      </c>
      <c r="BS30" s="202">
        <v>28088.58</v>
      </c>
      <c r="BT30" s="200">
        <v>1180</v>
      </c>
      <c r="BU30" s="201">
        <v>40307</v>
      </c>
      <c r="BV30" s="206">
        <f t="shared" si="20"/>
        <v>2.9275311980549286</v>
      </c>
      <c r="BW30" s="202">
        <v>25053.45</v>
      </c>
      <c r="BX30" s="200">
        <v>1272</v>
      </c>
      <c r="BY30" s="201">
        <v>33429</v>
      </c>
      <c r="BZ30" s="206">
        <f t="shared" si="21"/>
        <v>3.8050794220586917</v>
      </c>
      <c r="CA30" s="202">
        <v>27911.759999999998</v>
      </c>
      <c r="CB30" s="200">
        <v>1267</v>
      </c>
      <c r="CC30" s="201">
        <v>37152</v>
      </c>
      <c r="CD30" s="206">
        <f t="shared" si="22"/>
        <v>3.4103143841515937</v>
      </c>
      <c r="CE30" s="202">
        <v>27560.03</v>
      </c>
      <c r="CF30" s="200">
        <v>1328</v>
      </c>
      <c r="CG30" s="201">
        <v>43696</v>
      </c>
      <c r="CH30" s="206">
        <f t="shared" si="23"/>
        <v>3.0391797876235813</v>
      </c>
      <c r="CI30" s="202">
        <v>29058.720000000001</v>
      </c>
      <c r="CJ30" s="200">
        <v>1178</v>
      </c>
      <c r="CK30" s="201">
        <v>31863</v>
      </c>
      <c r="CL30" s="206">
        <f t="shared" si="24"/>
        <v>3.6970781156827668</v>
      </c>
      <c r="CM30" s="202">
        <v>25686.74</v>
      </c>
    </row>
    <row r="31" spans="1:91" ht="11.4" x14ac:dyDescent="0.2">
      <c r="A31" s="405"/>
      <c r="C31" s="116" t="s">
        <v>100</v>
      </c>
      <c r="D31" s="115">
        <f t="shared" si="0"/>
        <v>49360</v>
      </c>
      <c r="E31" s="115">
        <f t="shared" si="1"/>
        <v>689324</v>
      </c>
      <c r="F31" s="207">
        <f t="shared" si="2"/>
        <v>7.160638538626249</v>
      </c>
      <c r="G31" s="205">
        <f t="shared" si="3"/>
        <v>1059120.42</v>
      </c>
      <c r="H31" s="203">
        <v>492</v>
      </c>
      <c r="I31" s="204">
        <v>11833</v>
      </c>
      <c r="J31" s="207">
        <f t="shared" si="4"/>
        <v>4.1578636017915995</v>
      </c>
      <c r="K31" s="205">
        <v>8834.0400000000009</v>
      </c>
      <c r="L31" s="203">
        <v>508</v>
      </c>
      <c r="M31" s="204">
        <v>2442</v>
      </c>
      <c r="N31" s="207">
        <f t="shared" si="5"/>
        <v>20.802620802620801</v>
      </c>
      <c r="O31" s="205">
        <v>10022.06</v>
      </c>
      <c r="P31" s="203">
        <v>895</v>
      </c>
      <c r="Q31" s="204">
        <v>6025</v>
      </c>
      <c r="R31" s="207">
        <f t="shared" si="6"/>
        <v>14.854771784232366</v>
      </c>
      <c r="S31" s="205">
        <v>17617.990000000002</v>
      </c>
      <c r="T31" s="203">
        <v>1753</v>
      </c>
      <c r="U31" s="204">
        <v>12919</v>
      </c>
      <c r="V31" s="207">
        <f t="shared" si="7"/>
        <v>13.569161699821969</v>
      </c>
      <c r="W31" s="205">
        <v>35670.35</v>
      </c>
      <c r="X31" s="203">
        <v>1825</v>
      </c>
      <c r="Y31" s="204">
        <v>25984</v>
      </c>
      <c r="Z31" s="207">
        <f t="shared" si="8"/>
        <v>7.0235529556650249</v>
      </c>
      <c r="AA31" s="205">
        <v>37939.1</v>
      </c>
      <c r="AB31" s="203">
        <v>2189</v>
      </c>
      <c r="AC31" s="204">
        <v>29646</v>
      </c>
      <c r="AD31" s="207">
        <f t="shared" si="9"/>
        <v>7.383795453012211</v>
      </c>
      <c r="AE31" s="205">
        <v>45520.84</v>
      </c>
      <c r="AF31" s="203">
        <v>2566</v>
      </c>
      <c r="AG31" s="204">
        <v>27697</v>
      </c>
      <c r="AH31" s="207">
        <f t="shared" si="10"/>
        <v>9.2645412860598615</v>
      </c>
      <c r="AI31" s="205">
        <v>52759.59</v>
      </c>
      <c r="AJ31" s="203">
        <v>2652</v>
      </c>
      <c r="AK31" s="204">
        <v>38207</v>
      </c>
      <c r="AL31" s="207">
        <f t="shared" si="11"/>
        <v>6.9411364409663152</v>
      </c>
      <c r="AM31" s="205">
        <v>54526.65</v>
      </c>
      <c r="AN31" s="203">
        <v>2232</v>
      </c>
      <c r="AO31" s="204">
        <v>21853</v>
      </c>
      <c r="AP31" s="207">
        <f t="shared" si="12"/>
        <v>10.213700636068275</v>
      </c>
      <c r="AQ31" s="205">
        <v>46331.79</v>
      </c>
      <c r="AR31" s="203">
        <v>2518</v>
      </c>
      <c r="AS31" s="204">
        <v>32603</v>
      </c>
      <c r="AT31" s="207">
        <f t="shared" si="13"/>
        <v>7.7232156550010744</v>
      </c>
      <c r="AU31" s="205">
        <v>53973.98</v>
      </c>
      <c r="AV31" s="203">
        <v>2819</v>
      </c>
      <c r="AW31" s="204">
        <v>42159</v>
      </c>
      <c r="AX31" s="207">
        <f t="shared" si="14"/>
        <v>6.6865912379325891</v>
      </c>
      <c r="AY31" s="205">
        <v>61364.78</v>
      </c>
      <c r="AZ31" s="203">
        <v>3111</v>
      </c>
      <c r="BA31" s="204">
        <v>42614</v>
      </c>
      <c r="BB31" s="207">
        <f t="shared" si="15"/>
        <v>7.3004177031022675</v>
      </c>
      <c r="BC31" s="205">
        <v>69314.52</v>
      </c>
      <c r="BD31" s="203">
        <v>2817</v>
      </c>
      <c r="BE31" s="204">
        <v>39169</v>
      </c>
      <c r="BF31" s="207">
        <f t="shared" si="16"/>
        <v>7.1919119712017157</v>
      </c>
      <c r="BG31" s="205">
        <v>61572.5</v>
      </c>
      <c r="BH31" s="203">
        <v>2599</v>
      </c>
      <c r="BI31" s="204">
        <v>41361</v>
      </c>
      <c r="BJ31" s="207">
        <f t="shared" si="17"/>
        <v>6.2836972026788525</v>
      </c>
      <c r="BK31" s="205">
        <v>58405.17</v>
      </c>
      <c r="BL31" s="203">
        <v>3092</v>
      </c>
      <c r="BM31" s="204">
        <v>43711</v>
      </c>
      <c r="BN31" s="207">
        <f t="shared" si="18"/>
        <v>7.0737343002905444</v>
      </c>
      <c r="BO31" s="205">
        <v>67501.02</v>
      </c>
      <c r="BP31" s="203">
        <v>2943</v>
      </c>
      <c r="BQ31" s="204">
        <v>44442</v>
      </c>
      <c r="BR31" s="207">
        <f t="shared" si="19"/>
        <v>6.6221142162818953</v>
      </c>
      <c r="BS31" s="205">
        <v>64213.440000000002</v>
      </c>
      <c r="BT31" s="203">
        <v>2679</v>
      </c>
      <c r="BU31" s="204">
        <v>48412</v>
      </c>
      <c r="BV31" s="207">
        <f t="shared" si="20"/>
        <v>5.5337519623233913</v>
      </c>
      <c r="BW31" s="205">
        <v>58272.88</v>
      </c>
      <c r="BX31" s="203">
        <v>2724</v>
      </c>
      <c r="BY31" s="204">
        <v>43544</v>
      </c>
      <c r="BZ31" s="207">
        <f t="shared" si="21"/>
        <v>6.255741319125482</v>
      </c>
      <c r="CA31" s="205">
        <v>59608.12</v>
      </c>
      <c r="CB31" s="203">
        <v>3032</v>
      </c>
      <c r="CC31" s="204">
        <v>41283</v>
      </c>
      <c r="CD31" s="207">
        <f t="shared" si="22"/>
        <v>7.3444274883123803</v>
      </c>
      <c r="CE31" s="205">
        <v>65450.76</v>
      </c>
      <c r="CF31" s="203">
        <v>3283</v>
      </c>
      <c r="CG31" s="204">
        <v>55612</v>
      </c>
      <c r="CH31" s="207">
        <f t="shared" si="23"/>
        <v>5.9034021434222828</v>
      </c>
      <c r="CI31" s="205">
        <v>72802.84</v>
      </c>
      <c r="CJ31" s="203">
        <v>2631</v>
      </c>
      <c r="CK31" s="204">
        <v>37808</v>
      </c>
      <c r="CL31" s="207">
        <f t="shared" si="24"/>
        <v>6.9588446889547182</v>
      </c>
      <c r="CM31" s="205">
        <v>57418</v>
      </c>
    </row>
    <row r="32" spans="1:91" ht="11.4" x14ac:dyDescent="0.2">
      <c r="A32" s="405"/>
      <c r="C32" s="117" t="s">
        <v>101</v>
      </c>
      <c r="D32" s="114">
        <f t="shared" si="0"/>
        <v>18412</v>
      </c>
      <c r="E32" s="114">
        <f t="shared" si="1"/>
        <v>400820</v>
      </c>
      <c r="F32" s="206">
        <f t="shared" si="2"/>
        <v>4.5935831545332064</v>
      </c>
      <c r="G32" s="202">
        <f t="shared" si="3"/>
        <v>360238.69</v>
      </c>
      <c r="H32" s="200">
        <v>240</v>
      </c>
      <c r="I32" s="201">
        <v>5195</v>
      </c>
      <c r="J32" s="206">
        <f t="shared" si="4"/>
        <v>4.6198267564966313</v>
      </c>
      <c r="K32" s="202">
        <v>4512.1099999999997</v>
      </c>
      <c r="L32" s="200">
        <v>231</v>
      </c>
      <c r="M32" s="201">
        <v>1803</v>
      </c>
      <c r="N32" s="206">
        <f t="shared" si="5"/>
        <v>12.811980033277869</v>
      </c>
      <c r="O32" s="202">
        <v>3905.89</v>
      </c>
      <c r="P32" s="200">
        <v>354</v>
      </c>
      <c r="Q32" s="201">
        <v>2972</v>
      </c>
      <c r="R32" s="206">
        <f t="shared" si="6"/>
        <v>11.911170928667564</v>
      </c>
      <c r="S32" s="202">
        <v>6619.91</v>
      </c>
      <c r="T32" s="200">
        <v>659</v>
      </c>
      <c r="U32" s="201">
        <v>6514</v>
      </c>
      <c r="V32" s="206">
        <f t="shared" si="7"/>
        <v>10.116671783850169</v>
      </c>
      <c r="W32" s="202">
        <v>12483.06</v>
      </c>
      <c r="X32" s="200">
        <v>670</v>
      </c>
      <c r="Y32" s="201">
        <v>10238</v>
      </c>
      <c r="Z32" s="206">
        <f t="shared" si="8"/>
        <v>6.5442469232271927</v>
      </c>
      <c r="AA32" s="202">
        <v>13123.6</v>
      </c>
      <c r="AB32" s="200">
        <v>786</v>
      </c>
      <c r="AC32" s="201">
        <v>14075</v>
      </c>
      <c r="AD32" s="206">
        <f t="shared" si="9"/>
        <v>5.5843694493783307</v>
      </c>
      <c r="AE32" s="202">
        <v>14600.48</v>
      </c>
      <c r="AF32" s="200">
        <v>955</v>
      </c>
      <c r="AG32" s="201">
        <v>14133</v>
      </c>
      <c r="AH32" s="206">
        <f t="shared" si="10"/>
        <v>6.7572348404443501</v>
      </c>
      <c r="AI32" s="202">
        <v>17257.53</v>
      </c>
      <c r="AJ32" s="200">
        <v>957</v>
      </c>
      <c r="AK32" s="201">
        <v>18871</v>
      </c>
      <c r="AL32" s="206">
        <f t="shared" si="11"/>
        <v>5.0712733824386627</v>
      </c>
      <c r="AM32" s="202">
        <v>18450.25</v>
      </c>
      <c r="AN32" s="200">
        <v>939</v>
      </c>
      <c r="AO32" s="201">
        <v>10889</v>
      </c>
      <c r="AP32" s="206">
        <f t="shared" si="12"/>
        <v>8.6233813940674064</v>
      </c>
      <c r="AQ32" s="202">
        <v>19614.89</v>
      </c>
      <c r="AR32" s="200">
        <v>919</v>
      </c>
      <c r="AS32" s="201">
        <v>20070</v>
      </c>
      <c r="AT32" s="206">
        <f t="shared" si="13"/>
        <v>4.5789735924265074</v>
      </c>
      <c r="AU32" s="202">
        <v>18315.64</v>
      </c>
      <c r="AV32" s="200">
        <v>1086</v>
      </c>
      <c r="AW32" s="201">
        <v>25780</v>
      </c>
      <c r="AX32" s="206">
        <f t="shared" si="14"/>
        <v>4.2125678820791306</v>
      </c>
      <c r="AY32" s="202">
        <v>20898.830000000002</v>
      </c>
      <c r="AZ32" s="200">
        <v>1145</v>
      </c>
      <c r="BA32" s="201">
        <v>25659</v>
      </c>
      <c r="BB32" s="206">
        <f t="shared" si="15"/>
        <v>4.4623718773140029</v>
      </c>
      <c r="BC32" s="202">
        <v>21711.35</v>
      </c>
      <c r="BD32" s="200">
        <v>993</v>
      </c>
      <c r="BE32" s="201">
        <v>22599</v>
      </c>
      <c r="BF32" s="206">
        <f t="shared" si="16"/>
        <v>4.3939997345015271</v>
      </c>
      <c r="BG32" s="202">
        <v>20016.82</v>
      </c>
      <c r="BH32" s="200">
        <v>986</v>
      </c>
      <c r="BI32" s="201">
        <v>25740</v>
      </c>
      <c r="BJ32" s="206">
        <f t="shared" si="17"/>
        <v>3.8306138306138307</v>
      </c>
      <c r="BK32" s="202">
        <v>19673.88</v>
      </c>
      <c r="BL32" s="200">
        <v>1083</v>
      </c>
      <c r="BM32" s="201">
        <v>26474</v>
      </c>
      <c r="BN32" s="206">
        <f t="shared" si="18"/>
        <v>4.0908060738838108</v>
      </c>
      <c r="BO32" s="202">
        <v>21946.22</v>
      </c>
      <c r="BP32" s="200">
        <v>1072</v>
      </c>
      <c r="BQ32" s="201">
        <v>26911</v>
      </c>
      <c r="BR32" s="206">
        <f t="shared" si="19"/>
        <v>3.9835011705250638</v>
      </c>
      <c r="BS32" s="202">
        <v>20590.060000000001</v>
      </c>
      <c r="BT32" s="200">
        <v>959</v>
      </c>
      <c r="BU32" s="201">
        <v>31559</v>
      </c>
      <c r="BV32" s="206">
        <f t="shared" si="20"/>
        <v>3.0387528121930352</v>
      </c>
      <c r="BW32" s="202">
        <v>18562.87</v>
      </c>
      <c r="BX32" s="200">
        <v>1071</v>
      </c>
      <c r="BY32" s="201">
        <v>27038</v>
      </c>
      <c r="BZ32" s="206">
        <f t="shared" si="21"/>
        <v>3.9610917967305275</v>
      </c>
      <c r="CA32" s="202">
        <v>22568.080000000002</v>
      </c>
      <c r="CB32" s="200">
        <v>1079</v>
      </c>
      <c r="CC32" s="201">
        <v>26405</v>
      </c>
      <c r="CD32" s="206">
        <f t="shared" si="22"/>
        <v>4.0863472827116079</v>
      </c>
      <c r="CE32" s="202">
        <v>20968.310000000001</v>
      </c>
      <c r="CF32" s="200">
        <v>1110</v>
      </c>
      <c r="CG32" s="201">
        <v>33541</v>
      </c>
      <c r="CH32" s="206">
        <f t="shared" si="23"/>
        <v>3.3093825467338482</v>
      </c>
      <c r="CI32" s="202">
        <v>22074.55</v>
      </c>
      <c r="CJ32" s="200">
        <v>1118</v>
      </c>
      <c r="CK32" s="201">
        <v>24354</v>
      </c>
      <c r="CL32" s="206">
        <f t="shared" si="24"/>
        <v>4.5906216637923958</v>
      </c>
      <c r="CM32" s="202">
        <v>22344.36</v>
      </c>
    </row>
    <row r="33" spans="1:91" ht="11.4" x14ac:dyDescent="0.2">
      <c r="A33" s="405"/>
      <c r="C33" s="116" t="s">
        <v>102</v>
      </c>
      <c r="D33" s="115">
        <f t="shared" si="0"/>
        <v>26426</v>
      </c>
      <c r="E33" s="115">
        <f t="shared" si="1"/>
        <v>612137</v>
      </c>
      <c r="F33" s="207">
        <f t="shared" si="2"/>
        <v>4.3170074672826502</v>
      </c>
      <c r="G33" s="205">
        <f t="shared" si="3"/>
        <v>546487.09000000008</v>
      </c>
      <c r="H33" s="203">
        <v>264</v>
      </c>
      <c r="I33" s="204">
        <v>7811</v>
      </c>
      <c r="J33" s="207">
        <f t="shared" si="4"/>
        <v>3.3798489309947515</v>
      </c>
      <c r="K33" s="205">
        <v>5307.3</v>
      </c>
      <c r="L33" s="203">
        <v>259</v>
      </c>
      <c r="M33" s="204">
        <v>1483</v>
      </c>
      <c r="N33" s="207">
        <f t="shared" si="5"/>
        <v>17.4645987862441</v>
      </c>
      <c r="O33" s="205">
        <v>5405.25</v>
      </c>
      <c r="P33" s="203">
        <v>458</v>
      </c>
      <c r="Q33" s="204">
        <v>2684</v>
      </c>
      <c r="R33" s="207">
        <f t="shared" si="6"/>
        <v>17.064083457526081</v>
      </c>
      <c r="S33" s="205">
        <v>9110.6200000000008</v>
      </c>
      <c r="T33" s="203">
        <v>740</v>
      </c>
      <c r="U33" s="204">
        <v>9897</v>
      </c>
      <c r="V33" s="207">
        <f t="shared" si="7"/>
        <v>7.4770132363342432</v>
      </c>
      <c r="W33" s="205">
        <v>14756.77</v>
      </c>
      <c r="X33" s="203">
        <v>794</v>
      </c>
      <c r="Y33" s="204">
        <v>14422</v>
      </c>
      <c r="Z33" s="207">
        <f t="shared" si="8"/>
        <v>5.5054777423380949</v>
      </c>
      <c r="AA33" s="205">
        <v>16003.68</v>
      </c>
      <c r="AB33" s="203">
        <v>1023</v>
      </c>
      <c r="AC33" s="204">
        <v>18011</v>
      </c>
      <c r="AD33" s="207">
        <f t="shared" si="9"/>
        <v>5.6798623063683307</v>
      </c>
      <c r="AE33" s="205">
        <v>20867.52</v>
      </c>
      <c r="AF33" s="203">
        <v>1116</v>
      </c>
      <c r="AG33" s="204">
        <v>19329</v>
      </c>
      <c r="AH33" s="207">
        <f t="shared" si="10"/>
        <v>5.7737079000465625</v>
      </c>
      <c r="AI33" s="205">
        <v>22880</v>
      </c>
      <c r="AJ33" s="203">
        <v>1129</v>
      </c>
      <c r="AK33" s="204">
        <v>27694</v>
      </c>
      <c r="AL33" s="207">
        <f t="shared" si="11"/>
        <v>4.0766953130642021</v>
      </c>
      <c r="AM33" s="205">
        <v>22730.63</v>
      </c>
      <c r="AN33" s="203">
        <v>1130</v>
      </c>
      <c r="AO33" s="204">
        <v>19303</v>
      </c>
      <c r="AP33" s="207">
        <f t="shared" si="12"/>
        <v>5.8540123296896853</v>
      </c>
      <c r="AQ33" s="205">
        <v>23494.51</v>
      </c>
      <c r="AR33" s="203">
        <v>1423</v>
      </c>
      <c r="AS33" s="204">
        <v>29669</v>
      </c>
      <c r="AT33" s="207">
        <f t="shared" si="13"/>
        <v>4.7962519801813341</v>
      </c>
      <c r="AU33" s="205">
        <v>28919.01</v>
      </c>
      <c r="AV33" s="203">
        <v>1502</v>
      </c>
      <c r="AW33" s="204">
        <v>38806</v>
      </c>
      <c r="AX33" s="207">
        <f t="shared" si="14"/>
        <v>3.8705354842034736</v>
      </c>
      <c r="AY33" s="205">
        <v>29697.23</v>
      </c>
      <c r="AZ33" s="203">
        <v>1731</v>
      </c>
      <c r="BA33" s="204">
        <v>40487</v>
      </c>
      <c r="BB33" s="207">
        <f t="shared" si="15"/>
        <v>4.2754464395978955</v>
      </c>
      <c r="BC33" s="205">
        <v>36354.68</v>
      </c>
      <c r="BD33" s="203">
        <v>1594</v>
      </c>
      <c r="BE33" s="204">
        <v>37946</v>
      </c>
      <c r="BF33" s="207">
        <f t="shared" si="16"/>
        <v>4.2007062668001893</v>
      </c>
      <c r="BG33" s="205">
        <v>33748.949999999997</v>
      </c>
      <c r="BH33" s="203">
        <v>1608</v>
      </c>
      <c r="BI33" s="204">
        <v>39049</v>
      </c>
      <c r="BJ33" s="207">
        <f t="shared" si="17"/>
        <v>4.1179031473277163</v>
      </c>
      <c r="BK33" s="205">
        <v>34284.959999999999</v>
      </c>
      <c r="BL33" s="203">
        <v>1672</v>
      </c>
      <c r="BM33" s="204">
        <v>40714</v>
      </c>
      <c r="BN33" s="207">
        <f t="shared" si="18"/>
        <v>4.106695485582355</v>
      </c>
      <c r="BO33" s="205">
        <v>35377.58</v>
      </c>
      <c r="BP33" s="203">
        <v>1625</v>
      </c>
      <c r="BQ33" s="204">
        <v>40687</v>
      </c>
      <c r="BR33" s="207">
        <f t="shared" si="19"/>
        <v>3.9939046870007622</v>
      </c>
      <c r="BS33" s="205">
        <v>33995.86</v>
      </c>
      <c r="BT33" s="203">
        <v>1569</v>
      </c>
      <c r="BU33" s="204">
        <v>48433</v>
      </c>
      <c r="BV33" s="207">
        <f t="shared" si="20"/>
        <v>3.2395267689385339</v>
      </c>
      <c r="BW33" s="205">
        <v>32484.09</v>
      </c>
      <c r="BX33" s="203">
        <v>1734</v>
      </c>
      <c r="BY33" s="204">
        <v>40810</v>
      </c>
      <c r="BZ33" s="207">
        <f t="shared" si="21"/>
        <v>4.24895858858123</v>
      </c>
      <c r="CA33" s="205">
        <v>35515.75</v>
      </c>
      <c r="CB33" s="203">
        <v>1783</v>
      </c>
      <c r="CC33" s="204">
        <v>40901</v>
      </c>
      <c r="CD33" s="207">
        <f t="shared" si="22"/>
        <v>4.3593066184200877</v>
      </c>
      <c r="CE33" s="205">
        <v>36526.21</v>
      </c>
      <c r="CF33" s="203">
        <v>1808</v>
      </c>
      <c r="CG33" s="204">
        <v>53530</v>
      </c>
      <c r="CH33" s="207">
        <f t="shared" si="23"/>
        <v>3.3775453016999815</v>
      </c>
      <c r="CI33" s="205">
        <v>38035.769999999997</v>
      </c>
      <c r="CJ33" s="203">
        <v>1464</v>
      </c>
      <c r="CK33" s="204">
        <v>40471</v>
      </c>
      <c r="CL33" s="207">
        <f t="shared" si="24"/>
        <v>3.6174050554718193</v>
      </c>
      <c r="CM33" s="205">
        <v>30990.720000000001</v>
      </c>
    </row>
    <row r="34" spans="1:91" ht="11.4" x14ac:dyDescent="0.2">
      <c r="A34" s="405"/>
      <c r="C34" s="117" t="s">
        <v>103</v>
      </c>
      <c r="D34" s="114">
        <f t="shared" si="0"/>
        <v>80646</v>
      </c>
      <c r="E34" s="114">
        <f t="shared" si="1"/>
        <v>1062896</v>
      </c>
      <c r="F34" s="206">
        <f t="shared" si="2"/>
        <v>7.5873839020939009</v>
      </c>
      <c r="G34" s="202">
        <f t="shared" si="3"/>
        <v>1575552.7299999997</v>
      </c>
      <c r="H34" s="200">
        <v>770</v>
      </c>
      <c r="I34" s="201">
        <v>14366</v>
      </c>
      <c r="J34" s="206">
        <f t="shared" si="4"/>
        <v>5.3598774885145479</v>
      </c>
      <c r="K34" s="202">
        <v>14243.04</v>
      </c>
      <c r="L34" s="200">
        <v>738</v>
      </c>
      <c r="M34" s="201">
        <v>3214</v>
      </c>
      <c r="N34" s="206">
        <f t="shared" si="5"/>
        <v>22.962041070317362</v>
      </c>
      <c r="O34" s="202">
        <v>13357.7</v>
      </c>
      <c r="P34" s="200">
        <v>1342</v>
      </c>
      <c r="Q34" s="201">
        <v>5500</v>
      </c>
      <c r="R34" s="206">
        <f t="shared" si="6"/>
        <v>24.4</v>
      </c>
      <c r="S34" s="202">
        <v>26096</v>
      </c>
      <c r="T34" s="200">
        <v>2713</v>
      </c>
      <c r="U34" s="201">
        <v>20523</v>
      </c>
      <c r="V34" s="206">
        <f t="shared" si="7"/>
        <v>13.219314914973445</v>
      </c>
      <c r="W34" s="202">
        <v>51743.71</v>
      </c>
      <c r="X34" s="200">
        <v>3030</v>
      </c>
      <c r="Y34" s="201">
        <v>36259</v>
      </c>
      <c r="Z34" s="206">
        <f t="shared" si="8"/>
        <v>8.3565459610027855</v>
      </c>
      <c r="AA34" s="202">
        <v>57817.41</v>
      </c>
      <c r="AB34" s="200">
        <v>3645</v>
      </c>
      <c r="AC34" s="201">
        <v>47034</v>
      </c>
      <c r="AD34" s="206">
        <f t="shared" si="9"/>
        <v>7.7497129735935699</v>
      </c>
      <c r="AE34" s="202">
        <v>71389.7</v>
      </c>
      <c r="AF34" s="200">
        <v>3981</v>
      </c>
      <c r="AG34" s="201">
        <v>49847</v>
      </c>
      <c r="AH34" s="206">
        <f t="shared" si="10"/>
        <v>7.9864385018155559</v>
      </c>
      <c r="AI34" s="202">
        <v>77252.149999999994</v>
      </c>
      <c r="AJ34" s="200">
        <v>4101</v>
      </c>
      <c r="AK34" s="201">
        <v>56192</v>
      </c>
      <c r="AL34" s="206">
        <f t="shared" si="11"/>
        <v>7.298191913439636</v>
      </c>
      <c r="AM34" s="202">
        <v>78831.78</v>
      </c>
      <c r="AN34" s="200">
        <v>3678</v>
      </c>
      <c r="AO34" s="201">
        <v>33225</v>
      </c>
      <c r="AP34" s="206">
        <f t="shared" si="12"/>
        <v>11.069977426636569</v>
      </c>
      <c r="AQ34" s="202">
        <v>70465.5</v>
      </c>
      <c r="AR34" s="200">
        <v>4077</v>
      </c>
      <c r="AS34" s="201">
        <v>49679</v>
      </c>
      <c r="AT34" s="206">
        <f t="shared" si="13"/>
        <v>8.2066869300911858</v>
      </c>
      <c r="AU34" s="202">
        <v>79875.69</v>
      </c>
      <c r="AV34" s="200">
        <v>4489</v>
      </c>
      <c r="AW34" s="201">
        <v>65267</v>
      </c>
      <c r="AX34" s="206">
        <f t="shared" si="14"/>
        <v>6.8779015428930386</v>
      </c>
      <c r="AY34" s="202">
        <v>88630.34</v>
      </c>
      <c r="AZ34" s="200">
        <v>4788</v>
      </c>
      <c r="BA34" s="201">
        <v>63446</v>
      </c>
      <c r="BB34" s="206">
        <f t="shared" si="15"/>
        <v>7.5465750401916596</v>
      </c>
      <c r="BC34" s="202">
        <v>96138.13</v>
      </c>
      <c r="BD34" s="200">
        <v>4656</v>
      </c>
      <c r="BE34" s="201">
        <v>59013</v>
      </c>
      <c r="BF34" s="206">
        <f t="shared" si="16"/>
        <v>7.8897869960856086</v>
      </c>
      <c r="BG34" s="202">
        <v>93735.58</v>
      </c>
      <c r="BH34" s="200">
        <v>4569</v>
      </c>
      <c r="BI34" s="201">
        <v>64125</v>
      </c>
      <c r="BJ34" s="206">
        <f t="shared" si="17"/>
        <v>7.125146198830409</v>
      </c>
      <c r="BK34" s="202">
        <v>93434.45</v>
      </c>
      <c r="BL34" s="200">
        <v>5049</v>
      </c>
      <c r="BM34" s="201">
        <v>66563</v>
      </c>
      <c r="BN34" s="206">
        <f t="shared" si="18"/>
        <v>7.5852951339332657</v>
      </c>
      <c r="BO34" s="202">
        <v>100204.72</v>
      </c>
      <c r="BP34" s="200">
        <v>5007</v>
      </c>
      <c r="BQ34" s="201">
        <v>69389</v>
      </c>
      <c r="BR34" s="206">
        <f t="shared" si="19"/>
        <v>7.2158411275562413</v>
      </c>
      <c r="BS34" s="202">
        <v>96033.64</v>
      </c>
      <c r="BT34" s="200">
        <v>4428</v>
      </c>
      <c r="BU34" s="201">
        <v>77916</v>
      </c>
      <c r="BV34" s="206">
        <f t="shared" si="20"/>
        <v>5.683043277375635</v>
      </c>
      <c r="BW34" s="202">
        <v>86234.94</v>
      </c>
      <c r="BX34" s="200">
        <v>4770</v>
      </c>
      <c r="BY34" s="201">
        <v>67952</v>
      </c>
      <c r="BZ34" s="206">
        <f t="shared" si="21"/>
        <v>7.0196609371320928</v>
      </c>
      <c r="CA34" s="202">
        <v>92311.74</v>
      </c>
      <c r="CB34" s="200">
        <v>5004</v>
      </c>
      <c r="CC34" s="201">
        <v>64498</v>
      </c>
      <c r="CD34" s="206">
        <f t="shared" si="22"/>
        <v>7.7583801048094507</v>
      </c>
      <c r="CE34" s="202">
        <v>96831.25</v>
      </c>
      <c r="CF34" s="200">
        <v>5294</v>
      </c>
      <c r="CG34" s="201">
        <v>86510</v>
      </c>
      <c r="CH34" s="206">
        <f t="shared" si="23"/>
        <v>6.1195237544792507</v>
      </c>
      <c r="CI34" s="202">
        <v>102125.87</v>
      </c>
      <c r="CJ34" s="200">
        <v>4517</v>
      </c>
      <c r="CK34" s="201">
        <v>62378</v>
      </c>
      <c r="CL34" s="206">
        <f t="shared" si="24"/>
        <v>7.2413350860880437</v>
      </c>
      <c r="CM34" s="202">
        <v>88799.39</v>
      </c>
    </row>
    <row r="35" spans="1:91" ht="11.4" x14ac:dyDescent="0.2">
      <c r="A35" s="405"/>
      <c r="C35" s="116" t="s">
        <v>104</v>
      </c>
      <c r="D35" s="115">
        <f t="shared" si="0"/>
        <v>50695</v>
      </c>
      <c r="E35" s="115">
        <f t="shared" si="1"/>
        <v>925125</v>
      </c>
      <c r="F35" s="207">
        <f t="shared" si="2"/>
        <v>5.4798000270233755</v>
      </c>
      <c r="G35" s="205">
        <f t="shared" si="3"/>
        <v>984561.38</v>
      </c>
      <c r="H35" s="203">
        <v>489</v>
      </c>
      <c r="I35" s="204">
        <v>11695</v>
      </c>
      <c r="J35" s="207">
        <f t="shared" si="4"/>
        <v>4.1812740487387767</v>
      </c>
      <c r="K35" s="205">
        <v>8994.73</v>
      </c>
      <c r="L35" s="203">
        <v>499</v>
      </c>
      <c r="M35" s="204">
        <v>1208</v>
      </c>
      <c r="N35" s="207">
        <f t="shared" si="5"/>
        <v>41.307947019867548</v>
      </c>
      <c r="O35" s="205">
        <v>9286.51</v>
      </c>
      <c r="P35" s="203">
        <v>788</v>
      </c>
      <c r="Q35" s="204">
        <v>4752</v>
      </c>
      <c r="R35" s="207">
        <f t="shared" si="6"/>
        <v>16.582491582491581</v>
      </c>
      <c r="S35" s="205">
        <v>15811.09</v>
      </c>
      <c r="T35" s="203">
        <v>1702</v>
      </c>
      <c r="U35" s="204">
        <v>18036</v>
      </c>
      <c r="V35" s="207">
        <f t="shared" si="7"/>
        <v>9.4366821911732099</v>
      </c>
      <c r="W35" s="205">
        <v>32465.040000000001</v>
      </c>
      <c r="X35" s="203">
        <v>1834</v>
      </c>
      <c r="Y35" s="204">
        <v>30121</v>
      </c>
      <c r="Z35" s="207">
        <f t="shared" si="8"/>
        <v>6.0887752730653038</v>
      </c>
      <c r="AA35" s="205">
        <v>35160.410000000003</v>
      </c>
      <c r="AB35" s="203">
        <v>2371</v>
      </c>
      <c r="AC35" s="204">
        <v>39216</v>
      </c>
      <c r="AD35" s="207">
        <f t="shared" si="9"/>
        <v>6.0460016319869441</v>
      </c>
      <c r="AE35" s="205">
        <v>45883.16</v>
      </c>
      <c r="AF35" s="203">
        <v>2606</v>
      </c>
      <c r="AG35" s="204">
        <v>40440</v>
      </c>
      <c r="AH35" s="207">
        <f t="shared" si="10"/>
        <v>6.4441147378832841</v>
      </c>
      <c r="AI35" s="205">
        <v>48995.17</v>
      </c>
      <c r="AJ35" s="203">
        <v>2640</v>
      </c>
      <c r="AK35" s="204">
        <v>48243</v>
      </c>
      <c r="AL35" s="207">
        <f t="shared" si="11"/>
        <v>5.472296498973944</v>
      </c>
      <c r="AM35" s="205">
        <v>50398.53</v>
      </c>
      <c r="AN35" s="203">
        <v>2358</v>
      </c>
      <c r="AO35" s="204">
        <v>27880</v>
      </c>
      <c r="AP35" s="207">
        <f t="shared" si="12"/>
        <v>8.4576757532281199</v>
      </c>
      <c r="AQ35" s="205">
        <v>45266.82</v>
      </c>
      <c r="AR35" s="203">
        <v>2616</v>
      </c>
      <c r="AS35" s="204">
        <v>46084</v>
      </c>
      <c r="AT35" s="207">
        <f t="shared" si="13"/>
        <v>5.6765905737349183</v>
      </c>
      <c r="AU35" s="205">
        <v>51686.98</v>
      </c>
      <c r="AV35" s="203">
        <v>2950</v>
      </c>
      <c r="AW35" s="204">
        <v>56241</v>
      </c>
      <c r="AX35" s="207">
        <f t="shared" si="14"/>
        <v>5.2452836898348183</v>
      </c>
      <c r="AY35" s="205">
        <v>57882.18</v>
      </c>
      <c r="AZ35" s="203">
        <v>3142</v>
      </c>
      <c r="BA35" s="204">
        <v>57633</v>
      </c>
      <c r="BB35" s="207">
        <f t="shared" si="15"/>
        <v>5.451737719709195</v>
      </c>
      <c r="BC35" s="205">
        <v>62338.33</v>
      </c>
      <c r="BD35" s="203">
        <v>2996</v>
      </c>
      <c r="BE35" s="204">
        <v>55435</v>
      </c>
      <c r="BF35" s="207">
        <f t="shared" si="16"/>
        <v>5.4045278253810762</v>
      </c>
      <c r="BG35" s="205">
        <v>59574.58</v>
      </c>
      <c r="BH35" s="203">
        <v>3131</v>
      </c>
      <c r="BI35" s="204">
        <v>54701</v>
      </c>
      <c r="BJ35" s="207">
        <f t="shared" si="17"/>
        <v>5.7238441710389205</v>
      </c>
      <c r="BK35" s="205">
        <v>62718.28</v>
      </c>
      <c r="BL35" s="203">
        <v>3121</v>
      </c>
      <c r="BM35" s="204">
        <v>57335</v>
      </c>
      <c r="BN35" s="207">
        <f t="shared" si="18"/>
        <v>5.4434464114415277</v>
      </c>
      <c r="BO35" s="205">
        <v>61855.99</v>
      </c>
      <c r="BP35" s="203">
        <v>3037</v>
      </c>
      <c r="BQ35" s="204">
        <v>58866</v>
      </c>
      <c r="BR35" s="207">
        <f t="shared" si="19"/>
        <v>5.15917507559542</v>
      </c>
      <c r="BS35" s="205">
        <v>58277.73</v>
      </c>
      <c r="BT35" s="203">
        <v>2525</v>
      </c>
      <c r="BU35" s="204">
        <v>69311</v>
      </c>
      <c r="BV35" s="207">
        <f t="shared" si="20"/>
        <v>3.6430003895485563</v>
      </c>
      <c r="BW35" s="205">
        <v>48470.39</v>
      </c>
      <c r="BX35" s="203">
        <v>2872</v>
      </c>
      <c r="BY35" s="204">
        <v>61453</v>
      </c>
      <c r="BZ35" s="207">
        <f t="shared" si="21"/>
        <v>4.6734903096675513</v>
      </c>
      <c r="CA35" s="205">
        <v>55886.36</v>
      </c>
      <c r="CB35" s="203">
        <v>3062</v>
      </c>
      <c r="CC35" s="204">
        <v>60188</v>
      </c>
      <c r="CD35" s="207">
        <f t="shared" si="22"/>
        <v>5.0873928357812188</v>
      </c>
      <c r="CE35" s="205">
        <v>59069.49</v>
      </c>
      <c r="CF35" s="203">
        <v>3280</v>
      </c>
      <c r="CG35" s="204">
        <v>74171</v>
      </c>
      <c r="CH35" s="207">
        <f t="shared" si="23"/>
        <v>4.4222135335912958</v>
      </c>
      <c r="CI35" s="205">
        <v>62705.43</v>
      </c>
      <c r="CJ35" s="203">
        <v>2676</v>
      </c>
      <c r="CK35" s="204">
        <v>52116</v>
      </c>
      <c r="CL35" s="207">
        <f t="shared" si="24"/>
        <v>5.1346995164632743</v>
      </c>
      <c r="CM35" s="205">
        <v>51834.18</v>
      </c>
    </row>
    <row r="36" spans="1:91" ht="11.4" x14ac:dyDescent="0.2">
      <c r="A36" s="405"/>
      <c r="C36" s="117" t="s">
        <v>105</v>
      </c>
      <c r="D36" s="114">
        <f t="shared" si="0"/>
        <v>16757</v>
      </c>
      <c r="E36" s="114">
        <f t="shared" si="1"/>
        <v>320103</v>
      </c>
      <c r="F36" s="206">
        <f t="shared" si="2"/>
        <v>5.234877523797028</v>
      </c>
      <c r="G36" s="202">
        <f t="shared" si="3"/>
        <v>358548.6</v>
      </c>
      <c r="H36" s="200">
        <v>208</v>
      </c>
      <c r="I36" s="201">
        <v>3554</v>
      </c>
      <c r="J36" s="206">
        <f t="shared" si="4"/>
        <v>5.8525604952166566</v>
      </c>
      <c r="K36" s="202">
        <v>3777.86</v>
      </c>
      <c r="L36" s="200">
        <v>178</v>
      </c>
      <c r="M36" s="201">
        <v>1052</v>
      </c>
      <c r="N36" s="206">
        <f t="shared" si="5"/>
        <v>16.920152091254753</v>
      </c>
      <c r="O36" s="202">
        <v>3404.35</v>
      </c>
      <c r="P36" s="200">
        <v>297</v>
      </c>
      <c r="Q36" s="201">
        <v>1786</v>
      </c>
      <c r="R36" s="206">
        <f t="shared" si="6"/>
        <v>16.629339305711085</v>
      </c>
      <c r="S36" s="202">
        <v>6003.86</v>
      </c>
      <c r="T36" s="200">
        <v>444</v>
      </c>
      <c r="U36" s="201">
        <v>4456</v>
      </c>
      <c r="V36" s="206">
        <f t="shared" si="7"/>
        <v>9.9640933572710946</v>
      </c>
      <c r="W36" s="202">
        <v>8772.99</v>
      </c>
      <c r="X36" s="200">
        <v>522</v>
      </c>
      <c r="Y36" s="201">
        <v>8446</v>
      </c>
      <c r="Z36" s="206">
        <f t="shared" si="8"/>
        <v>6.1804404451811505</v>
      </c>
      <c r="AA36" s="202">
        <v>10947.39</v>
      </c>
      <c r="AB36" s="200">
        <v>628</v>
      </c>
      <c r="AC36" s="201">
        <v>11335</v>
      </c>
      <c r="AD36" s="206">
        <f t="shared" si="9"/>
        <v>5.5403617115130128</v>
      </c>
      <c r="AE36" s="202">
        <v>13818.98</v>
      </c>
      <c r="AF36" s="200">
        <v>860</v>
      </c>
      <c r="AG36" s="201">
        <v>11116</v>
      </c>
      <c r="AH36" s="206">
        <f t="shared" si="10"/>
        <v>7.7365958978049658</v>
      </c>
      <c r="AI36" s="202">
        <v>19023.259999999998</v>
      </c>
      <c r="AJ36" s="200">
        <v>800</v>
      </c>
      <c r="AK36" s="201">
        <v>14688</v>
      </c>
      <c r="AL36" s="206">
        <f t="shared" si="11"/>
        <v>5.4466230936819171</v>
      </c>
      <c r="AM36" s="202">
        <v>16488.63</v>
      </c>
      <c r="AN36" s="200">
        <v>735</v>
      </c>
      <c r="AO36" s="201">
        <v>8711</v>
      </c>
      <c r="AP36" s="206">
        <f t="shared" si="12"/>
        <v>8.4376076225462064</v>
      </c>
      <c r="AQ36" s="202">
        <v>15478.97</v>
      </c>
      <c r="AR36" s="200">
        <v>831</v>
      </c>
      <c r="AS36" s="201">
        <v>16292</v>
      </c>
      <c r="AT36" s="206">
        <f t="shared" si="13"/>
        <v>5.1006629020378096</v>
      </c>
      <c r="AU36" s="202">
        <v>18689.71</v>
      </c>
      <c r="AV36" s="200">
        <v>964</v>
      </c>
      <c r="AW36" s="201">
        <v>20020</v>
      </c>
      <c r="AX36" s="206">
        <f t="shared" si="14"/>
        <v>4.8151848151848151</v>
      </c>
      <c r="AY36" s="202">
        <v>20496.05</v>
      </c>
      <c r="AZ36" s="200">
        <v>1075</v>
      </c>
      <c r="BA36" s="201">
        <v>21702</v>
      </c>
      <c r="BB36" s="206">
        <f t="shared" si="15"/>
        <v>4.9534605105520226</v>
      </c>
      <c r="BC36" s="202">
        <v>24252.03</v>
      </c>
      <c r="BD36" s="200">
        <v>1020</v>
      </c>
      <c r="BE36" s="201">
        <v>20509</v>
      </c>
      <c r="BF36" s="206">
        <f t="shared" si="16"/>
        <v>4.9734263006484962</v>
      </c>
      <c r="BG36" s="202">
        <v>22977.85</v>
      </c>
      <c r="BH36" s="200">
        <v>958</v>
      </c>
      <c r="BI36" s="201">
        <v>19767</v>
      </c>
      <c r="BJ36" s="206">
        <f t="shared" si="17"/>
        <v>4.8464612738402382</v>
      </c>
      <c r="BK36" s="202">
        <v>21369.45</v>
      </c>
      <c r="BL36" s="200">
        <v>1074</v>
      </c>
      <c r="BM36" s="201">
        <v>20701</v>
      </c>
      <c r="BN36" s="206">
        <f t="shared" si="18"/>
        <v>5.1881551615863968</v>
      </c>
      <c r="BO36" s="202">
        <v>23312.01</v>
      </c>
      <c r="BP36" s="200">
        <v>1025</v>
      </c>
      <c r="BQ36" s="201">
        <v>21551</v>
      </c>
      <c r="BR36" s="206">
        <f t="shared" si="19"/>
        <v>4.7561598069695146</v>
      </c>
      <c r="BS36" s="202">
        <v>21528.23</v>
      </c>
      <c r="BT36" s="200">
        <v>887</v>
      </c>
      <c r="BU36" s="201">
        <v>25078</v>
      </c>
      <c r="BV36" s="206">
        <f t="shared" si="20"/>
        <v>3.5369646702288855</v>
      </c>
      <c r="BW36" s="202">
        <v>18685.88</v>
      </c>
      <c r="BX36" s="200">
        <v>987</v>
      </c>
      <c r="BY36" s="201">
        <v>20909</v>
      </c>
      <c r="BZ36" s="206">
        <f t="shared" si="21"/>
        <v>4.7204553063274188</v>
      </c>
      <c r="CA36" s="202">
        <v>20980.33</v>
      </c>
      <c r="CB36" s="200">
        <v>1122</v>
      </c>
      <c r="CC36" s="201">
        <v>22511</v>
      </c>
      <c r="CD36" s="206">
        <f t="shared" si="22"/>
        <v>4.9842299320332284</v>
      </c>
      <c r="CE36" s="202">
        <v>23745.74</v>
      </c>
      <c r="CF36" s="200">
        <v>1173</v>
      </c>
      <c r="CG36" s="201">
        <v>27150</v>
      </c>
      <c r="CH36" s="206">
        <f t="shared" si="23"/>
        <v>4.3204419889502761</v>
      </c>
      <c r="CI36" s="202">
        <v>24949.29</v>
      </c>
      <c r="CJ36" s="200">
        <v>969</v>
      </c>
      <c r="CK36" s="201">
        <v>18769</v>
      </c>
      <c r="CL36" s="206">
        <f t="shared" si="24"/>
        <v>5.1627683946933773</v>
      </c>
      <c r="CM36" s="202">
        <v>19845.740000000002</v>
      </c>
    </row>
    <row r="37" spans="1:91" ht="11.4" x14ac:dyDescent="0.2">
      <c r="A37" s="405"/>
      <c r="C37" s="116" t="s">
        <v>106</v>
      </c>
      <c r="D37" s="115">
        <f t="shared" si="0"/>
        <v>11417</v>
      </c>
      <c r="E37" s="115">
        <f t="shared" si="1"/>
        <v>305066</v>
      </c>
      <c r="F37" s="207">
        <f t="shared" si="2"/>
        <v>3.7424688428077855</v>
      </c>
      <c r="G37" s="205">
        <f t="shared" si="3"/>
        <v>213727.05</v>
      </c>
      <c r="H37" s="203">
        <v>127</v>
      </c>
      <c r="I37" s="204">
        <v>2447</v>
      </c>
      <c r="J37" s="207">
        <f t="shared" si="4"/>
        <v>5.1900286064568864</v>
      </c>
      <c r="K37" s="205">
        <v>2307.1</v>
      </c>
      <c r="L37" s="203">
        <v>148</v>
      </c>
      <c r="M37" s="204">
        <v>446</v>
      </c>
      <c r="N37" s="207">
        <f t="shared" si="5"/>
        <v>33.183856502242151</v>
      </c>
      <c r="O37" s="205">
        <v>2512.64</v>
      </c>
      <c r="P37" s="203">
        <v>234</v>
      </c>
      <c r="Q37" s="204">
        <v>1554</v>
      </c>
      <c r="R37" s="207">
        <f t="shared" si="6"/>
        <v>15.057915057915059</v>
      </c>
      <c r="S37" s="205">
        <v>4612.47</v>
      </c>
      <c r="T37" s="203">
        <v>364</v>
      </c>
      <c r="U37" s="204">
        <v>5119</v>
      </c>
      <c r="V37" s="207">
        <f t="shared" si="7"/>
        <v>7.1107638210588009</v>
      </c>
      <c r="W37" s="205">
        <v>6775.31</v>
      </c>
      <c r="X37" s="203">
        <v>447</v>
      </c>
      <c r="Y37" s="204">
        <v>9111</v>
      </c>
      <c r="Z37" s="207">
        <f t="shared" si="8"/>
        <v>4.906157392163319</v>
      </c>
      <c r="AA37" s="205">
        <v>8336.4500000000007</v>
      </c>
      <c r="AB37" s="203">
        <v>525</v>
      </c>
      <c r="AC37" s="204">
        <v>10509</v>
      </c>
      <c r="AD37" s="207">
        <f t="shared" si="9"/>
        <v>4.9957179560376819</v>
      </c>
      <c r="AE37" s="205">
        <v>9870.94</v>
      </c>
      <c r="AF37" s="203">
        <v>587</v>
      </c>
      <c r="AG37" s="204">
        <v>11497</v>
      </c>
      <c r="AH37" s="207">
        <f t="shared" si="10"/>
        <v>5.1056797425415326</v>
      </c>
      <c r="AI37" s="205">
        <v>11024.38</v>
      </c>
      <c r="AJ37" s="203">
        <v>565</v>
      </c>
      <c r="AK37" s="204">
        <v>14342</v>
      </c>
      <c r="AL37" s="207">
        <f t="shared" si="11"/>
        <v>3.9394784548877424</v>
      </c>
      <c r="AM37" s="205">
        <v>10407.040000000001</v>
      </c>
      <c r="AN37" s="203">
        <v>482</v>
      </c>
      <c r="AO37" s="204">
        <v>9238</v>
      </c>
      <c r="AP37" s="207">
        <f t="shared" si="12"/>
        <v>5.2175795626759038</v>
      </c>
      <c r="AQ37" s="205">
        <v>9032.33</v>
      </c>
      <c r="AR37" s="203">
        <v>592</v>
      </c>
      <c r="AS37" s="204">
        <v>14431</v>
      </c>
      <c r="AT37" s="207">
        <f t="shared" si="13"/>
        <v>4.1022798142886838</v>
      </c>
      <c r="AU37" s="205">
        <v>11351.94</v>
      </c>
      <c r="AV37" s="203">
        <v>645</v>
      </c>
      <c r="AW37" s="204">
        <v>19564</v>
      </c>
      <c r="AX37" s="207">
        <f t="shared" si="14"/>
        <v>3.2968718053567776</v>
      </c>
      <c r="AY37" s="205">
        <v>12338.73</v>
      </c>
      <c r="AZ37" s="203">
        <v>774</v>
      </c>
      <c r="BA37" s="204">
        <v>21346</v>
      </c>
      <c r="BB37" s="207">
        <f t="shared" si="15"/>
        <v>3.6259720790780472</v>
      </c>
      <c r="BC37" s="205">
        <v>14415.33</v>
      </c>
      <c r="BD37" s="203">
        <v>679</v>
      </c>
      <c r="BE37" s="204">
        <v>19305</v>
      </c>
      <c r="BF37" s="207">
        <f t="shared" si="16"/>
        <v>3.5172235172235173</v>
      </c>
      <c r="BG37" s="205">
        <v>12607.37</v>
      </c>
      <c r="BH37" s="203">
        <v>599</v>
      </c>
      <c r="BI37" s="204">
        <v>19682</v>
      </c>
      <c r="BJ37" s="207">
        <f t="shared" si="17"/>
        <v>3.0433898994004673</v>
      </c>
      <c r="BK37" s="205">
        <v>11654.44</v>
      </c>
      <c r="BL37" s="203">
        <v>753</v>
      </c>
      <c r="BM37" s="204">
        <v>19059</v>
      </c>
      <c r="BN37" s="207">
        <f t="shared" si="18"/>
        <v>3.9508893436171886</v>
      </c>
      <c r="BO37" s="205">
        <v>15134.79</v>
      </c>
      <c r="BP37" s="203">
        <v>680</v>
      </c>
      <c r="BQ37" s="204">
        <v>20589</v>
      </c>
      <c r="BR37" s="207">
        <f t="shared" si="19"/>
        <v>3.3027344698625476</v>
      </c>
      <c r="BS37" s="205">
        <v>12573.61</v>
      </c>
      <c r="BT37" s="203">
        <v>638</v>
      </c>
      <c r="BU37" s="204">
        <v>22317</v>
      </c>
      <c r="BV37" s="207">
        <f t="shared" si="20"/>
        <v>2.8588071873459695</v>
      </c>
      <c r="BW37" s="205">
        <v>11825.4</v>
      </c>
      <c r="BX37" s="203">
        <v>605</v>
      </c>
      <c r="BY37" s="204">
        <v>20438</v>
      </c>
      <c r="BZ37" s="207">
        <f t="shared" si="21"/>
        <v>2.9601722282023681</v>
      </c>
      <c r="CA37" s="205">
        <v>11088.25</v>
      </c>
      <c r="CB37" s="203">
        <v>603</v>
      </c>
      <c r="CC37" s="204">
        <v>19787</v>
      </c>
      <c r="CD37" s="207">
        <f t="shared" si="22"/>
        <v>3.0474554000101075</v>
      </c>
      <c r="CE37" s="205">
        <v>10726.38</v>
      </c>
      <c r="CF37" s="203">
        <v>720</v>
      </c>
      <c r="CG37" s="204">
        <v>25218</v>
      </c>
      <c r="CH37" s="207">
        <f t="shared" si="23"/>
        <v>2.8551034975017844</v>
      </c>
      <c r="CI37" s="205">
        <v>13305.03</v>
      </c>
      <c r="CJ37" s="203">
        <v>650</v>
      </c>
      <c r="CK37" s="204">
        <v>19067</v>
      </c>
      <c r="CL37" s="207">
        <f t="shared" si="24"/>
        <v>3.4090313106414221</v>
      </c>
      <c r="CM37" s="205">
        <v>11827.12</v>
      </c>
    </row>
    <row r="38" spans="1:91" ht="11.4" x14ac:dyDescent="0.2">
      <c r="A38" s="405"/>
      <c r="C38" s="117" t="s">
        <v>107</v>
      </c>
      <c r="D38" s="114">
        <f t="shared" si="0"/>
        <v>50677</v>
      </c>
      <c r="E38" s="114">
        <f t="shared" si="1"/>
        <v>972529</v>
      </c>
      <c r="F38" s="206">
        <f t="shared" si="2"/>
        <v>5.2108471829631817</v>
      </c>
      <c r="G38" s="202">
        <f t="shared" si="3"/>
        <v>1006875.34</v>
      </c>
      <c r="H38" s="200">
        <v>665</v>
      </c>
      <c r="I38" s="201">
        <v>10876</v>
      </c>
      <c r="J38" s="206">
        <f t="shared" si="4"/>
        <v>6.1143802868701727</v>
      </c>
      <c r="K38" s="202">
        <v>12361.43</v>
      </c>
      <c r="L38" s="200">
        <v>617</v>
      </c>
      <c r="M38" s="201">
        <v>1301</v>
      </c>
      <c r="N38" s="206">
        <f t="shared" si="5"/>
        <v>47.425057647963101</v>
      </c>
      <c r="O38" s="202">
        <v>11293.04</v>
      </c>
      <c r="P38" s="200">
        <v>984</v>
      </c>
      <c r="Q38" s="201">
        <v>8380</v>
      </c>
      <c r="R38" s="206">
        <f t="shared" si="6"/>
        <v>11.742243436754176</v>
      </c>
      <c r="S38" s="202">
        <v>20670.03</v>
      </c>
      <c r="T38" s="200">
        <v>1587</v>
      </c>
      <c r="U38" s="201">
        <v>13213</v>
      </c>
      <c r="V38" s="206">
        <f t="shared" si="7"/>
        <v>12.010898357678045</v>
      </c>
      <c r="W38" s="202">
        <v>32402.45</v>
      </c>
      <c r="X38" s="200">
        <v>1555</v>
      </c>
      <c r="Y38" s="201">
        <v>22431</v>
      </c>
      <c r="Z38" s="206">
        <f t="shared" si="8"/>
        <v>6.9323703802772947</v>
      </c>
      <c r="AA38" s="202">
        <v>30736.46</v>
      </c>
      <c r="AB38" s="200">
        <v>1956</v>
      </c>
      <c r="AC38" s="201">
        <v>28547</v>
      </c>
      <c r="AD38" s="206">
        <f t="shared" si="9"/>
        <v>6.851858338879742</v>
      </c>
      <c r="AE38" s="202">
        <v>39711.699999999997</v>
      </c>
      <c r="AF38" s="200">
        <v>2224</v>
      </c>
      <c r="AG38" s="201">
        <v>30913</v>
      </c>
      <c r="AH38" s="206">
        <f t="shared" si="10"/>
        <v>7.1943842396402804</v>
      </c>
      <c r="AI38" s="202">
        <v>43665.87</v>
      </c>
      <c r="AJ38" s="200">
        <v>2189</v>
      </c>
      <c r="AK38" s="201">
        <v>38804</v>
      </c>
      <c r="AL38" s="206">
        <f t="shared" si="11"/>
        <v>5.6411710132975985</v>
      </c>
      <c r="AM38" s="202">
        <v>42725.85</v>
      </c>
      <c r="AN38" s="200">
        <v>2099</v>
      </c>
      <c r="AO38" s="201">
        <v>28418</v>
      </c>
      <c r="AP38" s="206">
        <f t="shared" si="12"/>
        <v>7.3861636990639727</v>
      </c>
      <c r="AQ38" s="202">
        <v>40840.519999999997</v>
      </c>
      <c r="AR38" s="200">
        <v>2538</v>
      </c>
      <c r="AS38" s="201">
        <v>47454</v>
      </c>
      <c r="AT38" s="206">
        <f t="shared" si="13"/>
        <v>5.348337337210773</v>
      </c>
      <c r="AU38" s="202">
        <v>51533.120000000003</v>
      </c>
      <c r="AV38" s="200">
        <v>2884</v>
      </c>
      <c r="AW38" s="201">
        <v>62943</v>
      </c>
      <c r="AX38" s="206">
        <f t="shared" si="14"/>
        <v>4.5819233274549989</v>
      </c>
      <c r="AY38" s="202">
        <v>56081.23</v>
      </c>
      <c r="AZ38" s="200">
        <v>3150</v>
      </c>
      <c r="BA38" s="201">
        <v>66099</v>
      </c>
      <c r="BB38" s="206">
        <f t="shared" si="15"/>
        <v>4.7655789043707166</v>
      </c>
      <c r="BC38" s="202">
        <v>64301.99</v>
      </c>
      <c r="BD38" s="200">
        <v>2971</v>
      </c>
      <c r="BE38" s="201">
        <v>60741</v>
      </c>
      <c r="BF38" s="206">
        <f t="shared" si="16"/>
        <v>4.8912596104772721</v>
      </c>
      <c r="BG38" s="202">
        <v>60623.47</v>
      </c>
      <c r="BH38" s="200">
        <v>2965</v>
      </c>
      <c r="BI38" s="201">
        <v>61757</v>
      </c>
      <c r="BJ38" s="206">
        <f t="shared" si="17"/>
        <v>4.8010751817607726</v>
      </c>
      <c r="BK38" s="202">
        <v>60599.73</v>
      </c>
      <c r="BL38" s="200">
        <v>3197</v>
      </c>
      <c r="BM38" s="201">
        <v>65243</v>
      </c>
      <c r="BN38" s="206">
        <f t="shared" si="18"/>
        <v>4.9001425440277115</v>
      </c>
      <c r="BO38" s="202">
        <v>66022.25</v>
      </c>
      <c r="BP38" s="200">
        <v>3013</v>
      </c>
      <c r="BQ38" s="201">
        <v>70035</v>
      </c>
      <c r="BR38" s="206">
        <f t="shared" si="19"/>
        <v>4.3021346469622328</v>
      </c>
      <c r="BS38" s="202">
        <v>59642.63</v>
      </c>
      <c r="BT38" s="200">
        <v>2772</v>
      </c>
      <c r="BU38" s="201">
        <v>74529</v>
      </c>
      <c r="BV38" s="206">
        <f t="shared" si="20"/>
        <v>3.7193575655114115</v>
      </c>
      <c r="BW38" s="202">
        <v>53631.5</v>
      </c>
      <c r="BX38" s="200">
        <v>3102</v>
      </c>
      <c r="BY38" s="201">
        <v>66114</v>
      </c>
      <c r="BZ38" s="206">
        <f t="shared" si="21"/>
        <v>4.6918958163172704</v>
      </c>
      <c r="CA38" s="202">
        <v>61427.92</v>
      </c>
      <c r="CB38" s="200">
        <v>3381</v>
      </c>
      <c r="CC38" s="201">
        <v>67917</v>
      </c>
      <c r="CD38" s="206">
        <f t="shared" si="22"/>
        <v>4.9781350766376606</v>
      </c>
      <c r="CE38" s="202">
        <v>65066.15</v>
      </c>
      <c r="CF38" s="200">
        <v>3666</v>
      </c>
      <c r="CG38" s="201">
        <v>84838</v>
      </c>
      <c r="CH38" s="206">
        <f t="shared" si="23"/>
        <v>4.3211768311369907</v>
      </c>
      <c r="CI38" s="202">
        <v>71026.259999999995</v>
      </c>
      <c r="CJ38" s="200">
        <v>3162</v>
      </c>
      <c r="CK38" s="201">
        <v>61976</v>
      </c>
      <c r="CL38" s="206">
        <f t="shared" si="24"/>
        <v>5.1019749580482765</v>
      </c>
      <c r="CM38" s="202">
        <v>62511.74</v>
      </c>
    </row>
    <row r="39" spans="1:91" ht="11.4" x14ac:dyDescent="0.2">
      <c r="A39" s="405"/>
      <c r="C39" s="116" t="s">
        <v>108</v>
      </c>
      <c r="D39" s="115">
        <f t="shared" si="0"/>
        <v>31560</v>
      </c>
      <c r="E39" s="115">
        <f t="shared" si="1"/>
        <v>672847</v>
      </c>
      <c r="F39" s="207">
        <f t="shared" si="2"/>
        <v>4.6905165661732902</v>
      </c>
      <c r="G39" s="205">
        <f t="shared" si="3"/>
        <v>705137.84</v>
      </c>
      <c r="H39" s="203">
        <v>349</v>
      </c>
      <c r="I39" s="204">
        <v>7357</v>
      </c>
      <c r="J39" s="207">
        <f t="shared" si="4"/>
        <v>4.7437814326491781</v>
      </c>
      <c r="K39" s="205">
        <v>7820.4</v>
      </c>
      <c r="L39" s="203">
        <v>309</v>
      </c>
      <c r="M39" s="204">
        <v>2161</v>
      </c>
      <c r="N39" s="207">
        <f t="shared" si="5"/>
        <v>14.298935677926886</v>
      </c>
      <c r="O39" s="205">
        <v>6875.26</v>
      </c>
      <c r="P39" s="203">
        <v>510</v>
      </c>
      <c r="Q39" s="204">
        <v>3398</v>
      </c>
      <c r="R39" s="207">
        <f t="shared" si="6"/>
        <v>15.008828722778105</v>
      </c>
      <c r="S39" s="205">
        <v>11988.97</v>
      </c>
      <c r="T39" s="203">
        <v>987</v>
      </c>
      <c r="U39" s="204">
        <v>10392</v>
      </c>
      <c r="V39" s="207">
        <f t="shared" si="7"/>
        <v>9.4976905311778292</v>
      </c>
      <c r="W39" s="205">
        <v>23037.78</v>
      </c>
      <c r="X39" s="203">
        <v>962</v>
      </c>
      <c r="Y39" s="204">
        <v>16214</v>
      </c>
      <c r="Z39" s="207">
        <f t="shared" si="8"/>
        <v>5.9331441963735045</v>
      </c>
      <c r="AA39" s="205">
        <v>21480.89</v>
      </c>
      <c r="AB39" s="203">
        <v>1316</v>
      </c>
      <c r="AC39" s="204">
        <v>20210</v>
      </c>
      <c r="AD39" s="207">
        <f t="shared" si="9"/>
        <v>6.5116279069767442</v>
      </c>
      <c r="AE39" s="205">
        <v>30968.62</v>
      </c>
      <c r="AF39" s="203">
        <v>1431</v>
      </c>
      <c r="AG39" s="204">
        <v>22580</v>
      </c>
      <c r="AH39" s="207">
        <f t="shared" si="10"/>
        <v>6.3374667847652795</v>
      </c>
      <c r="AI39" s="205">
        <v>32495.82</v>
      </c>
      <c r="AJ39" s="203">
        <v>1401</v>
      </c>
      <c r="AK39" s="204">
        <v>28808</v>
      </c>
      <c r="AL39" s="207">
        <f t="shared" si="11"/>
        <v>4.8632324354346013</v>
      </c>
      <c r="AM39" s="205">
        <v>30753.86</v>
      </c>
      <c r="AN39" s="203">
        <v>1208</v>
      </c>
      <c r="AO39" s="204">
        <v>16746</v>
      </c>
      <c r="AP39" s="207">
        <f t="shared" si="12"/>
        <v>7.2136629642899797</v>
      </c>
      <c r="AQ39" s="205">
        <v>25987.23</v>
      </c>
      <c r="AR39" s="203">
        <v>1678</v>
      </c>
      <c r="AS39" s="204">
        <v>29595</v>
      </c>
      <c r="AT39" s="207">
        <f t="shared" si="13"/>
        <v>5.6698766683561415</v>
      </c>
      <c r="AU39" s="205">
        <v>38179.199999999997</v>
      </c>
      <c r="AV39" s="203">
        <v>1834</v>
      </c>
      <c r="AW39" s="204">
        <v>45195</v>
      </c>
      <c r="AX39" s="207">
        <f t="shared" si="14"/>
        <v>4.057971014492753</v>
      </c>
      <c r="AY39" s="205">
        <v>41623.199999999997</v>
      </c>
      <c r="AZ39" s="203">
        <v>2100</v>
      </c>
      <c r="BA39" s="204">
        <v>43915</v>
      </c>
      <c r="BB39" s="207">
        <f t="shared" si="15"/>
        <v>4.7819651599681201</v>
      </c>
      <c r="BC39" s="205">
        <v>46772.19</v>
      </c>
      <c r="BD39" s="203">
        <v>1867</v>
      </c>
      <c r="BE39" s="204">
        <v>44332</v>
      </c>
      <c r="BF39" s="207">
        <f t="shared" si="16"/>
        <v>4.2114048542813318</v>
      </c>
      <c r="BG39" s="205">
        <v>43516.19</v>
      </c>
      <c r="BH39" s="203">
        <v>1896</v>
      </c>
      <c r="BI39" s="204">
        <v>44088</v>
      </c>
      <c r="BJ39" s="207">
        <f t="shared" si="17"/>
        <v>4.3004899292324446</v>
      </c>
      <c r="BK39" s="205">
        <v>43498.64</v>
      </c>
      <c r="BL39" s="203">
        <v>2004</v>
      </c>
      <c r="BM39" s="204">
        <v>46472</v>
      </c>
      <c r="BN39" s="207">
        <f t="shared" si="18"/>
        <v>4.312274057496988</v>
      </c>
      <c r="BO39" s="205">
        <v>46852.63</v>
      </c>
      <c r="BP39" s="203">
        <v>2016</v>
      </c>
      <c r="BQ39" s="204">
        <v>43990</v>
      </c>
      <c r="BR39" s="207">
        <f t="shared" si="19"/>
        <v>4.5828597408501937</v>
      </c>
      <c r="BS39" s="205">
        <v>44424.49</v>
      </c>
      <c r="BT39" s="203">
        <v>1746</v>
      </c>
      <c r="BU39" s="204">
        <v>52174</v>
      </c>
      <c r="BV39" s="207">
        <f t="shared" si="20"/>
        <v>3.3464944225092963</v>
      </c>
      <c r="BW39" s="205">
        <v>37134.36</v>
      </c>
      <c r="BX39" s="203">
        <v>1978</v>
      </c>
      <c r="BY39" s="204">
        <v>45445</v>
      </c>
      <c r="BZ39" s="207">
        <f t="shared" si="21"/>
        <v>4.3525140279458689</v>
      </c>
      <c r="CA39" s="205">
        <v>42425.47</v>
      </c>
      <c r="CB39" s="203">
        <v>2046</v>
      </c>
      <c r="CC39" s="204">
        <v>48505</v>
      </c>
      <c r="CD39" s="207">
        <f t="shared" si="22"/>
        <v>4.2181218431089578</v>
      </c>
      <c r="CE39" s="205">
        <v>43635.91</v>
      </c>
      <c r="CF39" s="203">
        <v>2176</v>
      </c>
      <c r="CG39" s="204">
        <v>60056</v>
      </c>
      <c r="CH39" s="207">
        <f t="shared" si="23"/>
        <v>3.6232849340615423</v>
      </c>
      <c r="CI39" s="205">
        <v>47714.5</v>
      </c>
      <c r="CJ39" s="203">
        <v>1746</v>
      </c>
      <c r="CK39" s="204">
        <v>41214</v>
      </c>
      <c r="CL39" s="207">
        <f t="shared" si="24"/>
        <v>4.2364245159411853</v>
      </c>
      <c r="CM39" s="205">
        <v>37952.230000000003</v>
      </c>
    </row>
    <row r="40" spans="1:91" ht="11.4" x14ac:dyDescent="0.2">
      <c r="A40" s="405"/>
      <c r="C40" s="117" t="s">
        <v>109</v>
      </c>
      <c r="D40" s="114">
        <f t="shared" si="0"/>
        <v>24382</v>
      </c>
      <c r="E40" s="114">
        <f t="shared" si="1"/>
        <v>535860</v>
      </c>
      <c r="F40" s="206">
        <f t="shared" si="2"/>
        <v>4.5500690478856418</v>
      </c>
      <c r="G40" s="202">
        <f t="shared" si="3"/>
        <v>473660.33</v>
      </c>
      <c r="H40" s="200">
        <v>297</v>
      </c>
      <c r="I40" s="201">
        <v>7731</v>
      </c>
      <c r="J40" s="206">
        <f t="shared" si="4"/>
        <v>3.8416763678696162</v>
      </c>
      <c r="K40" s="202">
        <v>5459.05</v>
      </c>
      <c r="L40" s="200">
        <v>232</v>
      </c>
      <c r="M40" s="201">
        <v>1189</v>
      </c>
      <c r="N40" s="206">
        <f t="shared" si="5"/>
        <v>19.512195121951219</v>
      </c>
      <c r="O40" s="202">
        <v>4357.87</v>
      </c>
      <c r="P40" s="200">
        <v>510</v>
      </c>
      <c r="Q40" s="201">
        <v>2892</v>
      </c>
      <c r="R40" s="206">
        <f t="shared" si="6"/>
        <v>17.634854771784234</v>
      </c>
      <c r="S40" s="202">
        <v>9987.5</v>
      </c>
      <c r="T40" s="200">
        <v>939</v>
      </c>
      <c r="U40" s="201">
        <v>11695</v>
      </c>
      <c r="V40" s="206">
        <f t="shared" si="7"/>
        <v>8.0290722530996153</v>
      </c>
      <c r="W40" s="202">
        <v>18003.7</v>
      </c>
      <c r="X40" s="200">
        <v>964</v>
      </c>
      <c r="Y40" s="201">
        <v>17596</v>
      </c>
      <c r="Z40" s="206">
        <f t="shared" si="8"/>
        <v>5.4785178449647649</v>
      </c>
      <c r="AA40" s="202">
        <v>17308.3</v>
      </c>
      <c r="AB40" s="200">
        <v>1307</v>
      </c>
      <c r="AC40" s="201">
        <v>20090</v>
      </c>
      <c r="AD40" s="206">
        <f t="shared" si="9"/>
        <v>6.5057242409158791</v>
      </c>
      <c r="AE40" s="202">
        <v>24494.2</v>
      </c>
      <c r="AF40" s="200">
        <v>1226</v>
      </c>
      <c r="AG40" s="201">
        <v>21181</v>
      </c>
      <c r="AH40" s="206">
        <f t="shared" si="10"/>
        <v>5.7882064114064491</v>
      </c>
      <c r="AI40" s="202">
        <v>22834.52</v>
      </c>
      <c r="AJ40" s="200">
        <v>1193</v>
      </c>
      <c r="AK40" s="201">
        <v>26529</v>
      </c>
      <c r="AL40" s="206">
        <f t="shared" si="11"/>
        <v>4.4969655848316936</v>
      </c>
      <c r="AM40" s="202">
        <v>22469.09</v>
      </c>
      <c r="AN40" s="200">
        <v>1109</v>
      </c>
      <c r="AO40" s="201">
        <v>14953</v>
      </c>
      <c r="AP40" s="206">
        <f t="shared" si="12"/>
        <v>7.4165719253661475</v>
      </c>
      <c r="AQ40" s="202">
        <v>21395.41</v>
      </c>
      <c r="AR40" s="200">
        <v>1209</v>
      </c>
      <c r="AS40" s="201">
        <v>27804</v>
      </c>
      <c r="AT40" s="206">
        <f t="shared" si="13"/>
        <v>4.3482952093223997</v>
      </c>
      <c r="AU40" s="202">
        <v>23864.240000000002</v>
      </c>
      <c r="AV40" s="200">
        <v>1372</v>
      </c>
      <c r="AW40" s="201">
        <v>30521</v>
      </c>
      <c r="AX40" s="206">
        <f t="shared" si="14"/>
        <v>4.495265554863864</v>
      </c>
      <c r="AY40" s="202">
        <v>27294.639999999999</v>
      </c>
      <c r="AZ40" s="200">
        <v>1536</v>
      </c>
      <c r="BA40" s="201">
        <v>36534</v>
      </c>
      <c r="BB40" s="206">
        <f t="shared" si="15"/>
        <v>4.2043028411890297</v>
      </c>
      <c r="BC40" s="202">
        <v>31692.44</v>
      </c>
      <c r="BD40" s="200">
        <v>1454</v>
      </c>
      <c r="BE40" s="201">
        <v>33617</v>
      </c>
      <c r="BF40" s="206">
        <f t="shared" si="16"/>
        <v>4.3251926108813992</v>
      </c>
      <c r="BG40" s="202">
        <v>30278.97</v>
      </c>
      <c r="BH40" s="200">
        <v>1387</v>
      </c>
      <c r="BI40" s="201">
        <v>32581</v>
      </c>
      <c r="BJ40" s="206">
        <f t="shared" si="17"/>
        <v>4.2570823486080842</v>
      </c>
      <c r="BK40" s="202">
        <v>29180.03</v>
      </c>
      <c r="BL40" s="200">
        <v>1425</v>
      </c>
      <c r="BM40" s="201">
        <v>33433</v>
      </c>
      <c r="BN40" s="206">
        <f t="shared" si="18"/>
        <v>4.262255854993569</v>
      </c>
      <c r="BO40" s="202">
        <v>28759.73</v>
      </c>
      <c r="BP40" s="200">
        <v>1453</v>
      </c>
      <c r="BQ40" s="201">
        <v>33736</v>
      </c>
      <c r="BR40" s="206">
        <f t="shared" si="19"/>
        <v>4.3069717808868857</v>
      </c>
      <c r="BS40" s="202">
        <v>27518.43</v>
      </c>
      <c r="BT40" s="200">
        <v>1294</v>
      </c>
      <c r="BU40" s="201">
        <v>40629</v>
      </c>
      <c r="BV40" s="206">
        <f t="shared" si="20"/>
        <v>3.1849171773856115</v>
      </c>
      <c r="BW40" s="202">
        <v>24809.34</v>
      </c>
      <c r="BX40" s="200">
        <v>1251</v>
      </c>
      <c r="BY40" s="201">
        <v>33296</v>
      </c>
      <c r="BZ40" s="206">
        <f t="shared" si="21"/>
        <v>3.7572080730418067</v>
      </c>
      <c r="CA40" s="202">
        <v>23270.58</v>
      </c>
      <c r="CB40" s="200">
        <v>1410</v>
      </c>
      <c r="CC40" s="201">
        <v>32227</v>
      </c>
      <c r="CD40" s="206">
        <f t="shared" si="22"/>
        <v>4.3752133304372105</v>
      </c>
      <c r="CE40" s="202">
        <v>26543.51</v>
      </c>
      <c r="CF40" s="200">
        <v>1549</v>
      </c>
      <c r="CG40" s="201">
        <v>45376</v>
      </c>
      <c r="CH40" s="206">
        <f t="shared" si="23"/>
        <v>3.4136988716502117</v>
      </c>
      <c r="CI40" s="202">
        <v>30111.32</v>
      </c>
      <c r="CJ40" s="200">
        <v>1265</v>
      </c>
      <c r="CK40" s="201">
        <v>32250</v>
      </c>
      <c r="CL40" s="206">
        <f t="shared" si="24"/>
        <v>3.9224806201550386</v>
      </c>
      <c r="CM40" s="202">
        <v>24027.46</v>
      </c>
    </row>
    <row r="41" spans="1:91" ht="11.4" x14ac:dyDescent="0.2">
      <c r="A41" s="405"/>
      <c r="C41" s="116" t="s">
        <v>110</v>
      </c>
      <c r="D41" s="115">
        <f t="shared" si="0"/>
        <v>25530</v>
      </c>
      <c r="E41" s="115">
        <f t="shared" si="1"/>
        <v>540562</v>
      </c>
      <c r="F41" s="207">
        <f t="shared" si="2"/>
        <v>4.722862502358657</v>
      </c>
      <c r="G41" s="205">
        <f t="shared" si="3"/>
        <v>510662.39000000007</v>
      </c>
      <c r="H41" s="203">
        <v>324</v>
      </c>
      <c r="I41" s="204">
        <v>3827</v>
      </c>
      <c r="J41" s="207">
        <f t="shared" si="4"/>
        <v>8.4661614841912733</v>
      </c>
      <c r="K41" s="205">
        <v>6629.83</v>
      </c>
      <c r="L41" s="203">
        <v>324</v>
      </c>
      <c r="M41" s="204">
        <v>543</v>
      </c>
      <c r="N41" s="207">
        <f t="shared" si="5"/>
        <v>59.668508287292823</v>
      </c>
      <c r="O41" s="205">
        <v>7864.83</v>
      </c>
      <c r="P41" s="203">
        <v>533</v>
      </c>
      <c r="Q41" s="204">
        <v>3018</v>
      </c>
      <c r="R41" s="207">
        <f t="shared" si="6"/>
        <v>17.660702451954936</v>
      </c>
      <c r="S41" s="205">
        <v>11782.09</v>
      </c>
      <c r="T41" s="203">
        <v>998</v>
      </c>
      <c r="U41" s="204">
        <v>11752</v>
      </c>
      <c r="V41" s="207">
        <f t="shared" si="7"/>
        <v>8.4921715452688904</v>
      </c>
      <c r="W41" s="205">
        <v>20817.14</v>
      </c>
      <c r="X41" s="203">
        <v>1186</v>
      </c>
      <c r="Y41" s="204">
        <v>19469</v>
      </c>
      <c r="Z41" s="207">
        <f t="shared" si="8"/>
        <v>6.091735579639427</v>
      </c>
      <c r="AA41" s="205">
        <v>24561.65</v>
      </c>
      <c r="AB41" s="203">
        <v>1263</v>
      </c>
      <c r="AC41" s="204">
        <v>25103</v>
      </c>
      <c r="AD41" s="207">
        <f t="shared" si="9"/>
        <v>5.0312711628092259</v>
      </c>
      <c r="AE41" s="205">
        <v>26117.64</v>
      </c>
      <c r="AF41" s="203">
        <v>1353</v>
      </c>
      <c r="AG41" s="204">
        <v>20991</v>
      </c>
      <c r="AH41" s="207">
        <f t="shared" si="10"/>
        <v>6.445619551236244</v>
      </c>
      <c r="AI41" s="205">
        <v>26684.959999999999</v>
      </c>
      <c r="AJ41" s="203">
        <v>1375</v>
      </c>
      <c r="AK41" s="204">
        <v>31003</v>
      </c>
      <c r="AL41" s="207">
        <f t="shared" si="11"/>
        <v>4.435054672128504</v>
      </c>
      <c r="AM41" s="205">
        <v>27164.38</v>
      </c>
      <c r="AN41" s="203">
        <v>1143</v>
      </c>
      <c r="AO41" s="204">
        <v>16292</v>
      </c>
      <c r="AP41" s="207">
        <f t="shared" si="12"/>
        <v>7.0157132334888299</v>
      </c>
      <c r="AQ41" s="205">
        <v>22007.55</v>
      </c>
      <c r="AR41" s="203">
        <v>1236</v>
      </c>
      <c r="AS41" s="204">
        <v>27853</v>
      </c>
      <c r="AT41" s="207">
        <f t="shared" si="13"/>
        <v>4.4375830251678456</v>
      </c>
      <c r="AU41" s="205">
        <v>24987.43</v>
      </c>
      <c r="AV41" s="203">
        <v>1509</v>
      </c>
      <c r="AW41" s="204">
        <v>32295</v>
      </c>
      <c r="AX41" s="207">
        <f t="shared" si="14"/>
        <v>4.6725499303297724</v>
      </c>
      <c r="AY41" s="205">
        <v>29413.95</v>
      </c>
      <c r="AZ41" s="203">
        <v>1527</v>
      </c>
      <c r="BA41" s="204">
        <v>33538</v>
      </c>
      <c r="BB41" s="207">
        <f t="shared" si="15"/>
        <v>4.5530443079491913</v>
      </c>
      <c r="BC41" s="205">
        <v>31315.35</v>
      </c>
      <c r="BD41" s="203">
        <v>1428</v>
      </c>
      <c r="BE41" s="204">
        <v>34010</v>
      </c>
      <c r="BF41" s="207">
        <f t="shared" si="16"/>
        <v>4.1987650690973242</v>
      </c>
      <c r="BG41" s="205">
        <v>28939.69</v>
      </c>
      <c r="BH41" s="203">
        <v>1376</v>
      </c>
      <c r="BI41" s="204">
        <v>30476</v>
      </c>
      <c r="BJ41" s="207">
        <f t="shared" si="17"/>
        <v>4.5150282189263677</v>
      </c>
      <c r="BK41" s="205">
        <v>28145.96</v>
      </c>
      <c r="BL41" s="203">
        <v>1500</v>
      </c>
      <c r="BM41" s="204">
        <v>33147</v>
      </c>
      <c r="BN41" s="207">
        <f t="shared" si="18"/>
        <v>4.5252964069146531</v>
      </c>
      <c r="BO41" s="205">
        <v>30236.63</v>
      </c>
      <c r="BP41" s="203">
        <v>1350</v>
      </c>
      <c r="BQ41" s="204">
        <v>33942</v>
      </c>
      <c r="BR41" s="207">
        <f t="shared" si="19"/>
        <v>3.9773731659890399</v>
      </c>
      <c r="BS41" s="205">
        <v>26686.68</v>
      </c>
      <c r="BT41" s="203">
        <v>1262</v>
      </c>
      <c r="BU41" s="204">
        <v>39839</v>
      </c>
      <c r="BV41" s="207">
        <f t="shared" si="20"/>
        <v>3.1677501945329949</v>
      </c>
      <c r="BW41" s="205">
        <v>24082.02</v>
      </c>
      <c r="BX41" s="203">
        <v>1423</v>
      </c>
      <c r="BY41" s="204">
        <v>36049</v>
      </c>
      <c r="BZ41" s="207">
        <f t="shared" si="21"/>
        <v>3.947404921079642</v>
      </c>
      <c r="CA41" s="205">
        <v>27228.15</v>
      </c>
      <c r="CB41" s="203">
        <v>1499</v>
      </c>
      <c r="CC41" s="204">
        <v>33405</v>
      </c>
      <c r="CD41" s="207">
        <f t="shared" si="22"/>
        <v>4.4873521927855116</v>
      </c>
      <c r="CE41" s="205">
        <v>29133.08</v>
      </c>
      <c r="CF41" s="203">
        <v>1500</v>
      </c>
      <c r="CG41" s="204">
        <v>43954</v>
      </c>
      <c r="CH41" s="207">
        <f t="shared" si="23"/>
        <v>3.4126586886290213</v>
      </c>
      <c r="CI41" s="205">
        <v>29190.26</v>
      </c>
      <c r="CJ41" s="203">
        <v>1421</v>
      </c>
      <c r="CK41" s="204">
        <v>30056</v>
      </c>
      <c r="CL41" s="207">
        <f t="shared" si="24"/>
        <v>4.7278413627894595</v>
      </c>
      <c r="CM41" s="205">
        <v>27673.119999999999</v>
      </c>
    </row>
    <row r="42" spans="1:91" ht="11.4" x14ac:dyDescent="0.2">
      <c r="A42" s="405"/>
      <c r="C42" s="117" t="s">
        <v>111</v>
      </c>
      <c r="D42" s="114">
        <f t="shared" si="0"/>
        <v>42400</v>
      </c>
      <c r="E42" s="114">
        <f t="shared" si="1"/>
        <v>1007326</v>
      </c>
      <c r="F42" s="206">
        <f t="shared" si="2"/>
        <v>4.2091636669757353</v>
      </c>
      <c r="G42" s="202">
        <f t="shared" si="3"/>
        <v>866658.48</v>
      </c>
      <c r="H42" s="200">
        <v>605</v>
      </c>
      <c r="I42" s="201">
        <v>15124</v>
      </c>
      <c r="J42" s="206">
        <f t="shared" si="4"/>
        <v>4.0002644802962184</v>
      </c>
      <c r="K42" s="202">
        <v>11337.73</v>
      </c>
      <c r="L42" s="200">
        <v>525</v>
      </c>
      <c r="M42" s="201">
        <v>1955</v>
      </c>
      <c r="N42" s="206">
        <f t="shared" si="5"/>
        <v>26.854219948849106</v>
      </c>
      <c r="O42" s="202">
        <v>10017.24</v>
      </c>
      <c r="P42" s="200">
        <v>862</v>
      </c>
      <c r="Q42" s="201">
        <v>6034</v>
      </c>
      <c r="R42" s="206">
        <f t="shared" si="6"/>
        <v>14.285714285714285</v>
      </c>
      <c r="S42" s="202">
        <v>18946.580000000002</v>
      </c>
      <c r="T42" s="200">
        <v>1548</v>
      </c>
      <c r="U42" s="201">
        <v>21021</v>
      </c>
      <c r="V42" s="206">
        <f t="shared" si="7"/>
        <v>7.3640645069216495</v>
      </c>
      <c r="W42" s="202">
        <v>32925.15</v>
      </c>
      <c r="X42" s="200">
        <v>1666</v>
      </c>
      <c r="Y42" s="201">
        <v>34267</v>
      </c>
      <c r="Z42" s="206">
        <f t="shared" si="8"/>
        <v>4.8618204103072928</v>
      </c>
      <c r="AA42" s="202">
        <v>33823.96</v>
      </c>
      <c r="AB42" s="200">
        <v>2098</v>
      </c>
      <c r="AC42" s="201">
        <v>40826</v>
      </c>
      <c r="AD42" s="206">
        <f t="shared" si="9"/>
        <v>5.1388820849458678</v>
      </c>
      <c r="AE42" s="202">
        <v>42876.13</v>
      </c>
      <c r="AF42" s="200">
        <v>2234</v>
      </c>
      <c r="AG42" s="201">
        <v>41363</v>
      </c>
      <c r="AH42" s="206">
        <f t="shared" si="10"/>
        <v>5.400962212605469</v>
      </c>
      <c r="AI42" s="202">
        <v>45070.83</v>
      </c>
      <c r="AJ42" s="200">
        <v>2284</v>
      </c>
      <c r="AK42" s="201">
        <v>53040</v>
      </c>
      <c r="AL42" s="206">
        <f t="shared" si="11"/>
        <v>4.3061840120663648</v>
      </c>
      <c r="AM42" s="202">
        <v>45135.18</v>
      </c>
      <c r="AN42" s="200">
        <v>1984</v>
      </c>
      <c r="AO42" s="201">
        <v>33532</v>
      </c>
      <c r="AP42" s="206">
        <f t="shared" si="12"/>
        <v>5.9167362519384463</v>
      </c>
      <c r="AQ42" s="202">
        <v>39138.800000000003</v>
      </c>
      <c r="AR42" s="200">
        <v>2023</v>
      </c>
      <c r="AS42" s="201">
        <v>50519</v>
      </c>
      <c r="AT42" s="206">
        <f t="shared" si="13"/>
        <v>4.0044339753360125</v>
      </c>
      <c r="AU42" s="202">
        <v>40588.120000000003</v>
      </c>
      <c r="AV42" s="200">
        <v>2391</v>
      </c>
      <c r="AW42" s="201">
        <v>61029</v>
      </c>
      <c r="AX42" s="206">
        <f t="shared" si="14"/>
        <v>3.9178095659440597</v>
      </c>
      <c r="AY42" s="202">
        <v>48544.89</v>
      </c>
      <c r="AZ42" s="200">
        <v>2594</v>
      </c>
      <c r="BA42" s="201">
        <v>63966</v>
      </c>
      <c r="BB42" s="206">
        <f t="shared" si="15"/>
        <v>4.0552793671638057</v>
      </c>
      <c r="BC42" s="202">
        <v>53844.02</v>
      </c>
      <c r="BD42" s="200">
        <v>2475</v>
      </c>
      <c r="BE42" s="201">
        <v>60455</v>
      </c>
      <c r="BF42" s="206">
        <f t="shared" si="16"/>
        <v>4.0939541807956328</v>
      </c>
      <c r="BG42" s="202">
        <v>51641.38</v>
      </c>
      <c r="BH42" s="200">
        <v>2399</v>
      </c>
      <c r="BI42" s="201">
        <v>61139</v>
      </c>
      <c r="BJ42" s="206">
        <f t="shared" si="17"/>
        <v>3.9238456631609937</v>
      </c>
      <c r="BK42" s="202">
        <v>50402.01</v>
      </c>
      <c r="BL42" s="200">
        <v>2476</v>
      </c>
      <c r="BM42" s="201">
        <v>61869</v>
      </c>
      <c r="BN42" s="206">
        <f t="shared" si="18"/>
        <v>4.002004234754077</v>
      </c>
      <c r="BO42" s="202">
        <v>52798.96</v>
      </c>
      <c r="BP42" s="200">
        <v>2527</v>
      </c>
      <c r="BQ42" s="201">
        <v>61638</v>
      </c>
      <c r="BR42" s="206">
        <f t="shared" si="19"/>
        <v>4.0997436646224727</v>
      </c>
      <c r="BS42" s="202">
        <v>51395.9</v>
      </c>
      <c r="BT42" s="200">
        <v>2226</v>
      </c>
      <c r="BU42" s="201">
        <v>72678</v>
      </c>
      <c r="BV42" s="206">
        <f t="shared" si="20"/>
        <v>3.062825063980847</v>
      </c>
      <c r="BW42" s="202">
        <v>46286.78</v>
      </c>
      <c r="BX42" s="200">
        <v>2268</v>
      </c>
      <c r="BY42" s="201">
        <v>66487</v>
      </c>
      <c r="BZ42" s="206">
        <f t="shared" si="21"/>
        <v>3.4111931655812415</v>
      </c>
      <c r="CA42" s="202">
        <v>46138.09</v>
      </c>
      <c r="CB42" s="200">
        <v>2392</v>
      </c>
      <c r="CC42" s="201">
        <v>60886</v>
      </c>
      <c r="CD42" s="206">
        <f t="shared" si="22"/>
        <v>3.9286535492559866</v>
      </c>
      <c r="CE42" s="202">
        <v>48527.360000000001</v>
      </c>
      <c r="CF42" s="200">
        <v>2652</v>
      </c>
      <c r="CG42" s="201">
        <v>80778</v>
      </c>
      <c r="CH42" s="206">
        <f t="shared" si="23"/>
        <v>3.2830721235980098</v>
      </c>
      <c r="CI42" s="202">
        <v>53420.42</v>
      </c>
      <c r="CJ42" s="200">
        <v>2171</v>
      </c>
      <c r="CK42" s="201">
        <v>58720</v>
      </c>
      <c r="CL42" s="206">
        <f t="shared" si="24"/>
        <v>3.6972070844686651</v>
      </c>
      <c r="CM42" s="202">
        <v>43798.95</v>
      </c>
    </row>
    <row r="43" spans="1:91" ht="11.4" x14ac:dyDescent="0.2">
      <c r="A43" s="405"/>
      <c r="C43" s="116" t="s">
        <v>112</v>
      </c>
      <c r="D43" s="115">
        <f t="shared" si="0"/>
        <v>38555</v>
      </c>
      <c r="E43" s="115">
        <f t="shared" si="1"/>
        <v>694831</v>
      </c>
      <c r="F43" s="207">
        <f t="shared" si="2"/>
        <v>5.5488312985459771</v>
      </c>
      <c r="G43" s="205">
        <f t="shared" si="3"/>
        <v>767452.15999999992</v>
      </c>
      <c r="H43" s="203">
        <v>406</v>
      </c>
      <c r="I43" s="204">
        <v>11177</v>
      </c>
      <c r="J43" s="207">
        <f t="shared" si="4"/>
        <v>3.6324595150756021</v>
      </c>
      <c r="K43" s="205">
        <v>8067.62</v>
      </c>
      <c r="L43" s="203">
        <v>391</v>
      </c>
      <c r="M43" s="204">
        <v>1014</v>
      </c>
      <c r="N43" s="207">
        <f t="shared" si="5"/>
        <v>38.560157790927022</v>
      </c>
      <c r="O43" s="205">
        <v>7686.98</v>
      </c>
      <c r="P43" s="203">
        <v>699</v>
      </c>
      <c r="Q43" s="204">
        <v>1923</v>
      </c>
      <c r="R43" s="207">
        <f t="shared" si="6"/>
        <v>36.349453978159126</v>
      </c>
      <c r="S43" s="205">
        <v>13715.04</v>
      </c>
      <c r="T43" s="203">
        <v>1201</v>
      </c>
      <c r="U43" s="204">
        <v>11015</v>
      </c>
      <c r="V43" s="207">
        <f t="shared" si="7"/>
        <v>10.903313663186562</v>
      </c>
      <c r="W43" s="205">
        <v>24173.14</v>
      </c>
      <c r="X43" s="203">
        <v>1452</v>
      </c>
      <c r="Y43" s="204">
        <v>20231</v>
      </c>
      <c r="Z43" s="207">
        <f t="shared" si="8"/>
        <v>7.1771044436755469</v>
      </c>
      <c r="AA43" s="205">
        <v>29908.51</v>
      </c>
      <c r="AB43" s="203">
        <v>1859</v>
      </c>
      <c r="AC43" s="204">
        <v>29148</v>
      </c>
      <c r="AD43" s="207">
        <f t="shared" si="9"/>
        <v>6.377796075202415</v>
      </c>
      <c r="AE43" s="205">
        <v>38308.86</v>
      </c>
      <c r="AF43" s="203">
        <v>2145</v>
      </c>
      <c r="AG43" s="204">
        <v>28745</v>
      </c>
      <c r="AH43" s="207">
        <f t="shared" si="10"/>
        <v>7.4621673334492957</v>
      </c>
      <c r="AI43" s="205">
        <v>42708.160000000003</v>
      </c>
      <c r="AJ43" s="203">
        <v>2203</v>
      </c>
      <c r="AK43" s="204">
        <v>35857</v>
      </c>
      <c r="AL43" s="207">
        <f t="shared" si="11"/>
        <v>6.1438491786819869</v>
      </c>
      <c r="AM43" s="205">
        <v>43008.2</v>
      </c>
      <c r="AN43" s="203">
        <v>1730</v>
      </c>
      <c r="AO43" s="204">
        <v>21461</v>
      </c>
      <c r="AP43" s="207">
        <f t="shared" si="12"/>
        <v>8.0611341503191838</v>
      </c>
      <c r="AQ43" s="205">
        <v>34013.050000000003</v>
      </c>
      <c r="AR43" s="203">
        <v>1866</v>
      </c>
      <c r="AS43" s="204">
        <v>35119</v>
      </c>
      <c r="AT43" s="207">
        <f t="shared" si="13"/>
        <v>5.3133631367635754</v>
      </c>
      <c r="AU43" s="205">
        <v>38118.550000000003</v>
      </c>
      <c r="AV43" s="203">
        <v>2184</v>
      </c>
      <c r="AW43" s="204">
        <v>41970</v>
      </c>
      <c r="AX43" s="207">
        <f t="shared" si="14"/>
        <v>5.2037169406719084</v>
      </c>
      <c r="AY43" s="205">
        <v>43773.47</v>
      </c>
      <c r="AZ43" s="203">
        <v>2320</v>
      </c>
      <c r="BA43" s="204">
        <v>43805</v>
      </c>
      <c r="BB43" s="207">
        <f t="shared" si="15"/>
        <v>5.2961990640337859</v>
      </c>
      <c r="BC43" s="205">
        <v>46448.98</v>
      </c>
      <c r="BD43" s="203">
        <v>2299</v>
      </c>
      <c r="BE43" s="204">
        <v>39397</v>
      </c>
      <c r="BF43" s="207">
        <f t="shared" si="16"/>
        <v>5.8354697058151634</v>
      </c>
      <c r="BG43" s="205">
        <v>46635.93</v>
      </c>
      <c r="BH43" s="203">
        <v>2180</v>
      </c>
      <c r="BI43" s="204">
        <v>40893</v>
      </c>
      <c r="BJ43" s="207">
        <f t="shared" si="17"/>
        <v>5.3309857432812464</v>
      </c>
      <c r="BK43" s="205">
        <v>44431.61</v>
      </c>
      <c r="BL43" s="203">
        <v>2324</v>
      </c>
      <c r="BM43" s="204">
        <v>47192</v>
      </c>
      <c r="BN43" s="207">
        <f t="shared" si="18"/>
        <v>4.9245634853364981</v>
      </c>
      <c r="BO43" s="205">
        <v>47151.55</v>
      </c>
      <c r="BP43" s="203">
        <v>2311</v>
      </c>
      <c r="BQ43" s="204">
        <v>44268</v>
      </c>
      <c r="BR43" s="207">
        <f t="shared" si="19"/>
        <v>5.2204752868889486</v>
      </c>
      <c r="BS43" s="205">
        <v>44812.63</v>
      </c>
      <c r="BT43" s="203">
        <v>2062</v>
      </c>
      <c r="BU43" s="204">
        <v>52610</v>
      </c>
      <c r="BV43" s="207">
        <f t="shared" si="20"/>
        <v>3.9194069568523093</v>
      </c>
      <c r="BW43" s="205">
        <v>41062.82</v>
      </c>
      <c r="BX43" s="203">
        <v>2225</v>
      </c>
      <c r="BY43" s="204">
        <v>45915</v>
      </c>
      <c r="BZ43" s="207">
        <f t="shared" si="21"/>
        <v>4.8459109223565289</v>
      </c>
      <c r="CA43" s="205">
        <v>44317.36</v>
      </c>
      <c r="CB43" s="203">
        <v>2281</v>
      </c>
      <c r="CC43" s="204">
        <v>43199</v>
      </c>
      <c r="CD43" s="207">
        <f t="shared" si="22"/>
        <v>5.2802148197874956</v>
      </c>
      <c r="CE43" s="205">
        <v>43608.55</v>
      </c>
      <c r="CF43" s="203">
        <v>2403</v>
      </c>
      <c r="CG43" s="204">
        <v>59246</v>
      </c>
      <c r="CH43" s="207">
        <f t="shared" si="23"/>
        <v>4.0559700232927121</v>
      </c>
      <c r="CI43" s="205">
        <v>46605.120000000003</v>
      </c>
      <c r="CJ43" s="203">
        <v>2014</v>
      </c>
      <c r="CK43" s="204">
        <v>40646</v>
      </c>
      <c r="CL43" s="207">
        <f t="shared" si="24"/>
        <v>4.9549771195197563</v>
      </c>
      <c r="CM43" s="205">
        <v>38896.03</v>
      </c>
    </row>
    <row r="44" spans="1:91" ht="11.4" x14ac:dyDescent="0.2">
      <c r="A44" s="405"/>
      <c r="C44" s="117" t="s">
        <v>113</v>
      </c>
      <c r="D44" s="114">
        <f t="shared" si="0"/>
        <v>36971</v>
      </c>
      <c r="E44" s="114">
        <f t="shared" si="1"/>
        <v>765969</v>
      </c>
      <c r="F44" s="206">
        <f t="shared" si="2"/>
        <v>4.8266966417700976</v>
      </c>
      <c r="G44" s="202">
        <f t="shared" si="3"/>
        <v>719582.15999999992</v>
      </c>
      <c r="H44" s="200">
        <v>398</v>
      </c>
      <c r="I44" s="201">
        <v>15880</v>
      </c>
      <c r="J44" s="206">
        <f t="shared" si="4"/>
        <v>2.5062972292191437</v>
      </c>
      <c r="K44" s="202">
        <v>7736.06</v>
      </c>
      <c r="L44" s="200">
        <v>311</v>
      </c>
      <c r="M44" s="201">
        <v>3493</v>
      </c>
      <c r="N44" s="206">
        <f t="shared" si="5"/>
        <v>8.9035213283710277</v>
      </c>
      <c r="O44" s="202">
        <v>5678.9</v>
      </c>
      <c r="P44" s="200">
        <v>780</v>
      </c>
      <c r="Q44" s="201">
        <v>6814</v>
      </c>
      <c r="R44" s="206">
        <f t="shared" si="6"/>
        <v>11.447020839448195</v>
      </c>
      <c r="S44" s="202">
        <v>15250.65</v>
      </c>
      <c r="T44" s="200">
        <v>1253</v>
      </c>
      <c r="U44" s="201">
        <v>18328</v>
      </c>
      <c r="V44" s="206">
        <f t="shared" si="7"/>
        <v>6.836534264513312</v>
      </c>
      <c r="W44" s="202">
        <v>24471.26</v>
      </c>
      <c r="X44" s="200">
        <v>1239</v>
      </c>
      <c r="Y44" s="201">
        <v>21659</v>
      </c>
      <c r="Z44" s="206">
        <f t="shared" si="8"/>
        <v>5.72048571032827</v>
      </c>
      <c r="AA44" s="202">
        <v>24351.46</v>
      </c>
      <c r="AB44" s="200">
        <v>1452</v>
      </c>
      <c r="AC44" s="201">
        <v>28111</v>
      </c>
      <c r="AD44" s="206">
        <f t="shared" si="9"/>
        <v>5.1652378072640603</v>
      </c>
      <c r="AE44" s="202">
        <v>28725.26</v>
      </c>
      <c r="AF44" s="200">
        <v>1688</v>
      </c>
      <c r="AG44" s="201">
        <v>27898</v>
      </c>
      <c r="AH44" s="206">
        <f t="shared" si="10"/>
        <v>6.0506129471646712</v>
      </c>
      <c r="AI44" s="202">
        <v>32354.33</v>
      </c>
      <c r="AJ44" s="200">
        <v>1571</v>
      </c>
      <c r="AK44" s="201">
        <v>33377</v>
      </c>
      <c r="AL44" s="206">
        <f t="shared" si="11"/>
        <v>4.7068340473979084</v>
      </c>
      <c r="AM44" s="202">
        <v>30502.81</v>
      </c>
      <c r="AN44" s="200">
        <v>1393</v>
      </c>
      <c r="AO44" s="201">
        <v>20178</v>
      </c>
      <c r="AP44" s="206">
        <f t="shared" si="12"/>
        <v>6.9035583308553878</v>
      </c>
      <c r="AQ44" s="202">
        <v>27074.45</v>
      </c>
      <c r="AR44" s="200">
        <v>1812</v>
      </c>
      <c r="AS44" s="201">
        <v>35824</v>
      </c>
      <c r="AT44" s="206">
        <f t="shared" si="13"/>
        <v>5.0580616346583298</v>
      </c>
      <c r="AU44" s="202">
        <v>35400.339999999997</v>
      </c>
      <c r="AV44" s="200">
        <v>2115</v>
      </c>
      <c r="AW44" s="201">
        <v>46377</v>
      </c>
      <c r="AX44" s="206">
        <f t="shared" si="14"/>
        <v>4.5604502231709683</v>
      </c>
      <c r="AY44" s="202">
        <v>40939.839999999997</v>
      </c>
      <c r="AZ44" s="200">
        <v>2370</v>
      </c>
      <c r="BA44" s="201">
        <v>48294</v>
      </c>
      <c r="BB44" s="206">
        <f t="shared" si="15"/>
        <v>4.9074419182507141</v>
      </c>
      <c r="BC44" s="202">
        <v>46639.47</v>
      </c>
      <c r="BD44" s="200">
        <v>2088</v>
      </c>
      <c r="BE44" s="201">
        <v>45295</v>
      </c>
      <c r="BF44" s="206">
        <f t="shared" si="16"/>
        <v>4.6097803289546313</v>
      </c>
      <c r="BG44" s="202">
        <v>42525.7</v>
      </c>
      <c r="BH44" s="200">
        <v>2116</v>
      </c>
      <c r="BI44" s="201">
        <v>46658</v>
      </c>
      <c r="BJ44" s="206">
        <f t="shared" si="17"/>
        <v>4.5351279523340047</v>
      </c>
      <c r="BK44" s="202">
        <v>43036.67</v>
      </c>
      <c r="BL44" s="200">
        <v>2323</v>
      </c>
      <c r="BM44" s="201">
        <v>50163</v>
      </c>
      <c r="BN44" s="206">
        <f t="shared" si="18"/>
        <v>4.6309032553874374</v>
      </c>
      <c r="BO44" s="202">
        <v>47369.85</v>
      </c>
      <c r="BP44" s="200">
        <v>2278</v>
      </c>
      <c r="BQ44" s="201">
        <v>50406</v>
      </c>
      <c r="BR44" s="206">
        <f t="shared" si="19"/>
        <v>4.5193032575487049</v>
      </c>
      <c r="BS44" s="202">
        <v>44142.45</v>
      </c>
      <c r="BT44" s="200">
        <v>2244</v>
      </c>
      <c r="BU44" s="201">
        <v>57362</v>
      </c>
      <c r="BV44" s="206">
        <f t="shared" si="20"/>
        <v>3.9119974896272796</v>
      </c>
      <c r="BW44" s="202">
        <v>43025.18</v>
      </c>
      <c r="BX44" s="200">
        <v>2383</v>
      </c>
      <c r="BY44" s="201">
        <v>46600</v>
      </c>
      <c r="BZ44" s="206">
        <f t="shared" si="21"/>
        <v>5.1137339055793989</v>
      </c>
      <c r="CA44" s="202">
        <v>45121.38</v>
      </c>
      <c r="CB44" s="200">
        <v>2546</v>
      </c>
      <c r="CC44" s="201">
        <v>51900</v>
      </c>
      <c r="CD44" s="206">
        <f t="shared" si="22"/>
        <v>4.9055876685934487</v>
      </c>
      <c r="CE44" s="202">
        <v>47698.09</v>
      </c>
      <c r="CF44" s="200">
        <v>2432</v>
      </c>
      <c r="CG44" s="201">
        <v>67169</v>
      </c>
      <c r="CH44" s="206">
        <f t="shared" si="23"/>
        <v>3.6207178906936233</v>
      </c>
      <c r="CI44" s="202">
        <v>46389.97</v>
      </c>
      <c r="CJ44" s="200">
        <v>2179</v>
      </c>
      <c r="CK44" s="201">
        <v>44183</v>
      </c>
      <c r="CL44" s="206">
        <f t="shared" si="24"/>
        <v>4.9317610845800424</v>
      </c>
      <c r="CM44" s="202">
        <v>41148.04</v>
      </c>
    </row>
    <row r="45" spans="1:91" ht="12" thickBot="1" x14ac:dyDescent="0.25">
      <c r="A45" s="405"/>
      <c r="C45" s="216" t="s">
        <v>114</v>
      </c>
      <c r="D45" s="115">
        <f t="shared" si="0"/>
        <v>67958</v>
      </c>
      <c r="E45" s="115">
        <f t="shared" si="1"/>
        <v>1426217</v>
      </c>
      <c r="F45" s="217">
        <f t="shared" si="2"/>
        <v>4.7649130532029842</v>
      </c>
      <c r="G45" s="205">
        <f t="shared" si="3"/>
        <v>1519052.59</v>
      </c>
      <c r="H45" s="218">
        <v>893</v>
      </c>
      <c r="I45" s="219">
        <v>24871</v>
      </c>
      <c r="J45" s="217">
        <f t="shared" si="4"/>
        <v>3.5905271199388848</v>
      </c>
      <c r="K45" s="220">
        <v>19233.560000000001</v>
      </c>
      <c r="L45" s="218">
        <v>777</v>
      </c>
      <c r="M45" s="219">
        <v>4988</v>
      </c>
      <c r="N45" s="217">
        <f t="shared" si="5"/>
        <v>15.577385725741779</v>
      </c>
      <c r="O45" s="220">
        <v>16884.7</v>
      </c>
      <c r="P45" s="218">
        <v>1193</v>
      </c>
      <c r="Q45" s="219">
        <v>11078</v>
      </c>
      <c r="R45" s="217">
        <f t="shared" si="6"/>
        <v>10.769091893843655</v>
      </c>
      <c r="S45" s="220">
        <v>26714.76</v>
      </c>
      <c r="T45" s="218">
        <v>2018</v>
      </c>
      <c r="U45" s="219">
        <v>23319</v>
      </c>
      <c r="V45" s="217">
        <f t="shared" si="7"/>
        <v>8.6538873879668934</v>
      </c>
      <c r="W45" s="220">
        <v>45812.14</v>
      </c>
      <c r="X45" s="218">
        <v>2227</v>
      </c>
      <c r="Y45" s="219">
        <v>38114</v>
      </c>
      <c r="Z45" s="217">
        <f t="shared" si="8"/>
        <v>5.8429973238180191</v>
      </c>
      <c r="AA45" s="220">
        <v>50818.87</v>
      </c>
      <c r="AB45" s="218">
        <v>2677</v>
      </c>
      <c r="AC45" s="219">
        <v>45980</v>
      </c>
      <c r="AD45" s="217">
        <f t="shared" si="9"/>
        <v>5.8220965637233579</v>
      </c>
      <c r="AE45" s="220">
        <v>60896.91</v>
      </c>
      <c r="AF45" s="218">
        <v>3075</v>
      </c>
      <c r="AG45" s="219">
        <v>49507</v>
      </c>
      <c r="AH45" s="217">
        <f t="shared" si="10"/>
        <v>6.211242854545822</v>
      </c>
      <c r="AI45" s="220">
        <v>67924.350000000006</v>
      </c>
      <c r="AJ45" s="218">
        <v>3078</v>
      </c>
      <c r="AK45" s="219">
        <v>58277</v>
      </c>
      <c r="AL45" s="217">
        <f t="shared" si="11"/>
        <v>5.2816720146884704</v>
      </c>
      <c r="AM45" s="220">
        <v>69288.929999999993</v>
      </c>
      <c r="AN45" s="218">
        <v>2967</v>
      </c>
      <c r="AO45" s="219">
        <v>39364</v>
      </c>
      <c r="AP45" s="217">
        <f t="shared" si="12"/>
        <v>7.5373437658774511</v>
      </c>
      <c r="AQ45" s="220">
        <v>64932.12</v>
      </c>
      <c r="AR45" s="218">
        <v>3463</v>
      </c>
      <c r="AS45" s="219">
        <v>67921</v>
      </c>
      <c r="AT45" s="217">
        <f t="shared" si="13"/>
        <v>5.0985703979623382</v>
      </c>
      <c r="AU45" s="220">
        <v>78216.990000000005</v>
      </c>
      <c r="AV45" s="218">
        <v>3923</v>
      </c>
      <c r="AW45" s="219">
        <v>91567</v>
      </c>
      <c r="AX45" s="217">
        <f t="shared" si="14"/>
        <v>4.2842945602673455</v>
      </c>
      <c r="AY45" s="220">
        <v>86870.46</v>
      </c>
      <c r="AZ45" s="218">
        <v>4468</v>
      </c>
      <c r="BA45" s="219">
        <v>91407</v>
      </c>
      <c r="BB45" s="217">
        <f t="shared" si="15"/>
        <v>4.888028269169757</v>
      </c>
      <c r="BC45" s="220">
        <v>101830.57</v>
      </c>
      <c r="BD45" s="218">
        <v>3960</v>
      </c>
      <c r="BE45" s="219">
        <v>87573</v>
      </c>
      <c r="BF45" s="217">
        <f t="shared" si="16"/>
        <v>4.5219416943578494</v>
      </c>
      <c r="BG45" s="220">
        <v>91069.74</v>
      </c>
      <c r="BH45" s="218">
        <v>3853</v>
      </c>
      <c r="BI45" s="219">
        <v>91116</v>
      </c>
      <c r="BJ45" s="217">
        <f t="shared" si="17"/>
        <v>4.2286755344835152</v>
      </c>
      <c r="BK45" s="220">
        <v>90703.2</v>
      </c>
      <c r="BL45" s="218">
        <v>4394</v>
      </c>
      <c r="BM45" s="219">
        <v>92415</v>
      </c>
      <c r="BN45" s="217">
        <f t="shared" si="18"/>
        <v>4.7546393983660655</v>
      </c>
      <c r="BO45" s="220">
        <v>101370.15</v>
      </c>
      <c r="BP45" s="218">
        <v>3998</v>
      </c>
      <c r="BQ45" s="219">
        <v>93956</v>
      </c>
      <c r="BR45" s="217">
        <f t="shared" si="19"/>
        <v>4.2551832772787259</v>
      </c>
      <c r="BS45" s="220">
        <v>88634.14</v>
      </c>
      <c r="BT45" s="218">
        <v>3731</v>
      </c>
      <c r="BU45" s="219">
        <v>107511</v>
      </c>
      <c r="BV45" s="217">
        <f t="shared" si="20"/>
        <v>3.4703425695975296</v>
      </c>
      <c r="BW45" s="220">
        <v>83354.509999999995</v>
      </c>
      <c r="BX45" s="218">
        <v>4136</v>
      </c>
      <c r="BY45" s="219">
        <v>99359</v>
      </c>
      <c r="BZ45" s="217">
        <f t="shared" si="21"/>
        <v>4.1626827967270197</v>
      </c>
      <c r="CA45" s="220">
        <v>91219.22</v>
      </c>
      <c r="CB45" s="218">
        <v>4267</v>
      </c>
      <c r="CC45" s="219">
        <v>93755</v>
      </c>
      <c r="CD45" s="217">
        <f t="shared" si="22"/>
        <v>4.5512239347234811</v>
      </c>
      <c r="CE45" s="220">
        <v>91960.49</v>
      </c>
      <c r="CF45" s="218">
        <v>4710</v>
      </c>
      <c r="CG45" s="219">
        <v>124557</v>
      </c>
      <c r="CH45" s="217">
        <f t="shared" si="23"/>
        <v>3.7814012861581445</v>
      </c>
      <c r="CI45" s="220">
        <v>100868.81</v>
      </c>
      <c r="CJ45" s="218">
        <v>4150</v>
      </c>
      <c r="CK45" s="219">
        <v>89582</v>
      </c>
      <c r="CL45" s="217">
        <f t="shared" si="24"/>
        <v>4.6326270902636688</v>
      </c>
      <c r="CM45" s="220">
        <v>90447.97</v>
      </c>
    </row>
    <row r="46" spans="1:91" ht="13.8" thickBot="1" x14ac:dyDescent="0.3">
      <c r="A46" s="405"/>
      <c r="C46" s="122" t="s">
        <v>0</v>
      </c>
      <c r="D46" s="123">
        <f>SUM(D4:D45)</f>
        <v>1590248</v>
      </c>
      <c r="E46" s="124">
        <f t="shared" ref="E46" si="25">SUM(E4:E45)</f>
        <v>31065586</v>
      </c>
      <c r="F46" s="125">
        <f t="shared" ref="F46" si="26">(D46/E46)*100</f>
        <v>5.1190021009099906</v>
      </c>
      <c r="G46" s="126">
        <f t="shared" ref="G46" si="27">SUM(G4:G45)</f>
        <v>33544600.579999994</v>
      </c>
      <c r="H46" s="127">
        <f>SUM(H4:H45)</f>
        <v>19361</v>
      </c>
      <c r="I46" s="124">
        <f>SUM(I4:I45)</f>
        <v>415830</v>
      </c>
      <c r="J46" s="125">
        <f t="shared" si="4"/>
        <v>4.6559892263665441</v>
      </c>
      <c r="K46" s="126">
        <f t="shared" ref="K46" si="28">SUM(K4:K45)</f>
        <v>389318.95999999985</v>
      </c>
      <c r="L46" s="127">
        <f>SUM(L4:L45)</f>
        <v>17327</v>
      </c>
      <c r="M46" s="124">
        <f>SUM(M4:M45)</f>
        <v>83800</v>
      </c>
      <c r="N46" s="125">
        <f t="shared" ref="N46" si="29">(L46/M46)*100</f>
        <v>20.676610978520284</v>
      </c>
      <c r="O46" s="126">
        <f t="shared" ref="O46" si="30">SUM(O4:O45)</f>
        <v>343064.76000000007</v>
      </c>
      <c r="P46" s="127">
        <f>SUM(P4:P45)</f>
        <v>29790</v>
      </c>
      <c r="Q46" s="124">
        <f>SUM(Q4:Q45)</f>
        <v>193784</v>
      </c>
      <c r="R46" s="125">
        <f t="shared" ref="R46" si="31">(P46/Q46)*100</f>
        <v>15.372786194938696</v>
      </c>
      <c r="S46" s="126">
        <f t="shared" ref="S46" si="32">SUM(S4:S45)</f>
        <v>627832.7699999999</v>
      </c>
      <c r="T46" s="127">
        <f>SUM(T4:T45)</f>
        <v>52552</v>
      </c>
      <c r="U46" s="124">
        <f>SUM(U4:U45)</f>
        <v>570118</v>
      </c>
      <c r="V46" s="125">
        <f t="shared" ref="V46" si="33">(T46/U46)*100</f>
        <v>9.217740888728299</v>
      </c>
      <c r="W46" s="126">
        <f t="shared" ref="W46" si="34">SUM(W4:W45)</f>
        <v>1097223.02</v>
      </c>
      <c r="X46" s="127">
        <f>SUM(X4:X45)</f>
        <v>55929</v>
      </c>
      <c r="Y46" s="124">
        <f>SUM(Y4:Y45)</f>
        <v>892875</v>
      </c>
      <c r="Z46" s="125">
        <f t="shared" ref="Z46" si="35">(X46/Y46)*100</f>
        <v>6.2639227215455691</v>
      </c>
      <c r="AA46" s="126">
        <f t="shared" ref="AA46" si="36">SUM(AA4:AA45)</f>
        <v>1172003.1600000001</v>
      </c>
      <c r="AB46" s="127">
        <f>SUM(AB4:AB45)</f>
        <v>68257</v>
      </c>
      <c r="AC46" s="124">
        <f>SUM(AC4:AC45)</f>
        <v>1113295</v>
      </c>
      <c r="AD46" s="125">
        <f t="shared" ref="AD46" si="37">(AB46/AC46)*100</f>
        <v>6.1310793635110192</v>
      </c>
      <c r="AE46" s="126">
        <f t="shared" ref="AE46" si="38">SUM(AE4:AE45)</f>
        <v>1440991.0199999996</v>
      </c>
      <c r="AF46" s="127">
        <f>SUM(AF4:AF45)</f>
        <v>76261</v>
      </c>
      <c r="AG46" s="124">
        <f>SUM(AG4:AG45)</f>
        <v>1144554</v>
      </c>
      <c r="AH46" s="125">
        <f t="shared" ref="AH46" si="39">(AF46/AG46)*100</f>
        <v>6.6629446928672644</v>
      </c>
      <c r="AI46" s="126">
        <v>1574370.2</v>
      </c>
      <c r="AJ46" s="127">
        <f>SUM(AJ4:AJ45)</f>
        <v>77058</v>
      </c>
      <c r="AK46" s="124">
        <f>SUM(AK4:AK45)</f>
        <v>1461871</v>
      </c>
      <c r="AL46" s="125">
        <f t="shared" ref="AL46" si="40">(AJ46/AK46)*100</f>
        <v>5.2711901392120097</v>
      </c>
      <c r="AM46" s="126">
        <f t="shared" ref="AM46" si="41">SUM(AM4:AM45)</f>
        <v>1598542.16</v>
      </c>
      <c r="AN46" s="127">
        <f>SUM(AN4:AN45)</f>
        <v>69472</v>
      </c>
      <c r="AO46" s="124">
        <f>SUM(AO4:AO45)</f>
        <v>918317</v>
      </c>
      <c r="AP46" s="125">
        <f t="shared" ref="AP46" si="42">(AN46/AO46)*100</f>
        <v>7.5651436268739447</v>
      </c>
      <c r="AQ46" s="126">
        <f t="shared" ref="AQ46" si="43">SUM(AQ4:AQ45)</f>
        <v>1444493.5400000003</v>
      </c>
      <c r="AR46" s="127">
        <f>SUM(AR4:AR45)</f>
        <v>81573</v>
      </c>
      <c r="AS46" s="124">
        <f>SUM(AS4:AS45)</f>
        <v>1510405</v>
      </c>
      <c r="AT46" s="125">
        <f t="shared" ref="AT46" si="44">(AR46/AS46)*100</f>
        <v>5.4007368884504494</v>
      </c>
      <c r="AU46" s="126">
        <f t="shared" ref="AU46" si="45">SUM(AU4:AU45)</f>
        <v>1733751.9800000002</v>
      </c>
      <c r="AV46" s="127">
        <f>SUM(AV4:AV45)</f>
        <v>92941</v>
      </c>
      <c r="AW46" s="124">
        <f>SUM(AW4:AW45)</f>
        <v>1952072</v>
      </c>
      <c r="AX46" s="125">
        <f t="shared" ref="AX46" si="46">(AV46/AW46)*100</f>
        <v>4.7611461052666089</v>
      </c>
      <c r="AY46" s="126">
        <f t="shared" ref="AY46" si="47">SUM(AY4:AY45)</f>
        <v>1949670.72</v>
      </c>
      <c r="AZ46" s="127">
        <f>SUM(AZ4:AZ45)</f>
        <v>99598</v>
      </c>
      <c r="BA46" s="124">
        <f>SUM(BA4:BA45)</f>
        <v>2029027</v>
      </c>
      <c r="BB46" s="125">
        <f t="shared" ref="BB46" si="48">(AZ46/BA46)*100</f>
        <v>4.908658189368599</v>
      </c>
      <c r="BC46" s="128">
        <f t="shared" ref="BC46" si="49">SUM(BC4:BC45)</f>
        <v>2128198.4499999997</v>
      </c>
      <c r="BD46" s="127">
        <f>SUM(BD4:BD45)</f>
        <v>92101</v>
      </c>
      <c r="BE46" s="124">
        <f>SUM(BE4:BE45)</f>
        <v>1858745</v>
      </c>
      <c r="BF46" s="125">
        <f t="shared" ref="BF46" si="50">(BD46/BE46)*100</f>
        <v>4.9550099664020619</v>
      </c>
      <c r="BG46" s="128">
        <f t="shared" ref="BG46" si="51">SUM(BG4:BG45)</f>
        <v>1994932.5199999998</v>
      </c>
      <c r="BH46" s="127">
        <f>SUM(BH4:BH45)</f>
        <v>92191</v>
      </c>
      <c r="BI46" s="124">
        <f>SUM(BI4:BI45)</f>
        <v>1945688</v>
      </c>
      <c r="BJ46" s="125">
        <f t="shared" ref="BJ46" si="52">(BH46/BI46)*100</f>
        <v>4.7382211330901969</v>
      </c>
      <c r="BK46" s="128">
        <f t="shared" ref="BK46" si="53">SUM(BK4:BK45)</f>
        <v>2027563.2299999997</v>
      </c>
      <c r="BL46" s="127">
        <f>SUM(BL4:BL45)</f>
        <v>98641</v>
      </c>
      <c r="BM46" s="124">
        <f>SUM(BM4:BM45)</f>
        <v>1991940</v>
      </c>
      <c r="BN46" s="125">
        <f t="shared" ref="BN46" si="54">(BL46/BM46)*100</f>
        <v>4.9520065865437717</v>
      </c>
      <c r="BO46" s="128">
        <f t="shared" ref="BO46" si="55">SUM(BO4:BO45)</f>
        <v>2161325.48</v>
      </c>
      <c r="BP46" s="127">
        <f>SUM(BP4:BP45)</f>
        <v>93671</v>
      </c>
      <c r="BQ46" s="124">
        <f>SUM(BQ4:BQ45)</f>
        <v>2020801</v>
      </c>
      <c r="BR46" s="125">
        <f t="shared" ref="BR46" si="56">(BP46/BQ46)*100</f>
        <v>4.6353401448237603</v>
      </c>
      <c r="BS46" s="128">
        <f t="shared" ref="BS46" si="57">SUM(BS4:BS45)</f>
        <v>1963444.4899999993</v>
      </c>
      <c r="BT46" s="127">
        <f>SUM(BT4:BT45)</f>
        <v>86865</v>
      </c>
      <c r="BU46" s="124">
        <f>SUM(BU4:BU45)</f>
        <v>2363092</v>
      </c>
      <c r="BV46" s="125">
        <f t="shared" ref="BV46" si="58">(BT46/BU46)*100</f>
        <v>3.6759042813398715</v>
      </c>
      <c r="BW46" s="128">
        <f t="shared" ref="BW46" si="59">SUM(BW4:BW45)</f>
        <v>1823355.87</v>
      </c>
      <c r="BX46" s="127">
        <f>SUM(BX4:BX45)</f>
        <v>92827</v>
      </c>
      <c r="BY46" s="124">
        <f>SUM(BY4:BY45)</f>
        <v>2072083</v>
      </c>
      <c r="BZ46" s="125">
        <f t="shared" ref="BZ46" si="60">(BX46/BY46)*100</f>
        <v>4.4798881125900847</v>
      </c>
      <c r="CA46" s="128">
        <f t="shared" ref="CA46" si="61">SUM(CA4:CA45)</f>
        <v>1954372.2700000003</v>
      </c>
      <c r="CB46" s="127">
        <f>SUM(CB4:CB45)</f>
        <v>99238</v>
      </c>
      <c r="CC46" s="124">
        <f>SUM(CC4:CC45)</f>
        <v>2017669</v>
      </c>
      <c r="CD46" s="125">
        <f t="shared" si="22"/>
        <v>4.918447971396696</v>
      </c>
      <c r="CE46" s="128">
        <f t="shared" ref="CE46" si="62">SUM(CE4:CE45)</f>
        <v>2059337.2400000002</v>
      </c>
      <c r="CF46" s="127">
        <f>SUM(CF4:CF45)</f>
        <v>104904</v>
      </c>
      <c r="CG46" s="124">
        <f>SUM(CG4:CG45)</f>
        <v>2617864</v>
      </c>
      <c r="CH46" s="125">
        <f t="shared" si="23"/>
        <v>4.0072364339782354</v>
      </c>
      <c r="CI46" s="128">
        <f t="shared" ref="CI46" si="63">SUM(CI4:CI45)</f>
        <v>2186071.58</v>
      </c>
      <c r="CJ46" s="127">
        <f>SUM(CJ4:CJ45)</f>
        <v>89691</v>
      </c>
      <c r="CK46" s="124">
        <f>SUM(CK4:CK45)</f>
        <v>1891756</v>
      </c>
      <c r="CL46" s="125">
        <f t="shared" si="24"/>
        <v>4.7411505500709401</v>
      </c>
      <c r="CM46" s="128">
        <f t="shared" ref="CM46" si="64">SUM(CM4:CM45)</f>
        <v>1874737.1599999997</v>
      </c>
    </row>
    <row r="47" spans="1:91" ht="12" thickBot="1" x14ac:dyDescent="0.25">
      <c r="A47" s="406"/>
    </row>
  </sheetData>
  <sheetProtection algorithmName="SHA-512" hashValue="m7xHbdOQTP+++HbDG/Bt9upCHcW1wCtepwfoiX9xrV//pjieUVH7sOnsoJoHedfTsR8B6u1JGggAbhBjCzcIFw==" saltValue="xrENhVQHC27HcZidLNzzyg==" spinCount="100000" sheet="1" objects="1" scenarios="1"/>
  <mergeCells count="23">
    <mergeCell ref="BH2:BK2"/>
    <mergeCell ref="BL2:BO2"/>
    <mergeCell ref="CB2:CE2"/>
    <mergeCell ref="CF2:CI2"/>
    <mergeCell ref="CJ2:CM2"/>
    <mergeCell ref="BT2:BW2"/>
    <mergeCell ref="BX2:CA2"/>
    <mergeCell ref="BP2:BS2"/>
    <mergeCell ref="AV2:AY2"/>
    <mergeCell ref="AZ2:BC2"/>
    <mergeCell ref="BD2:BG2"/>
    <mergeCell ref="AR2:AU2"/>
    <mergeCell ref="A1:A47"/>
    <mergeCell ref="D2:G2"/>
    <mergeCell ref="H2:K2"/>
    <mergeCell ref="L2:O2"/>
    <mergeCell ref="P2:S2"/>
    <mergeCell ref="T2:W2"/>
    <mergeCell ref="X2:AA2"/>
    <mergeCell ref="AB2:AE2"/>
    <mergeCell ref="AF2:AI2"/>
    <mergeCell ref="AJ2:AM2"/>
    <mergeCell ref="AN2:AQ2"/>
  </mergeCells>
  <pageMargins left="0.19685039370078741" right="0.19685039370078741" top="0.19685039370078741" bottom="0.19685039370078741" header="0.19685039370078741" footer="0.19685039370078741"/>
  <pageSetup paperSize="9" scale="75" fitToWidth="0" orientation="landscape" r:id="rId1"/>
  <colBreaks count="5" manualBreakCount="5">
    <brk id="15" max="1048575" man="1"/>
    <brk id="27" max="1048575" man="1"/>
    <brk id="39" max="1048575" man="1"/>
    <brk id="51" max="31" man="1"/>
    <brk id="55" max="31"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86F2E8-5951-4133-8B76-905D8FC323CE}">
  <sheetPr codeName="Sheet3"/>
  <dimension ref="A1:IU47"/>
  <sheetViews>
    <sheetView showGridLines="0" showRowColHeaders="0" zoomScaleNormal="100" zoomScaleSheetLayoutView="70" workbookViewId="0">
      <pane xSplit="3" ySplit="3" topLeftCell="D4" activePane="bottomRight" state="frozen"/>
      <selection activeCell="AI3" sqref="AI3"/>
      <selection pane="topRight" activeCell="AI3" sqref="AI3"/>
      <selection pane="bottomLeft" activeCell="AI3" sqref="AI3"/>
      <selection pane="bottomRight" activeCell="C4" sqref="C4"/>
    </sheetView>
  </sheetViews>
  <sheetFormatPr defaultColWidth="9.109375" defaultRowHeight="0" customHeight="1" zeroHeight="1" x14ac:dyDescent="0.2"/>
  <cols>
    <col min="1" max="1" width="9.109375" style="197" customWidth="1"/>
    <col min="2" max="2" width="1.44140625" style="197" customWidth="1"/>
    <col min="3" max="3" width="51.33203125" style="197" bestFit="1" customWidth="1"/>
    <col min="4" max="24" width="10.33203125" style="36" customWidth="1"/>
    <col min="25" max="32" width="9.88671875" style="197" customWidth="1"/>
    <col min="33" max="33" width="11.109375" style="294" customWidth="1"/>
    <col min="34" max="34" width="9.88671875" style="294" customWidth="1"/>
    <col min="35" max="43" width="9.88671875" style="197" customWidth="1"/>
    <col min="44" max="44" width="11.109375" style="294" customWidth="1"/>
    <col min="45" max="45" width="9.88671875" style="294" customWidth="1"/>
    <col min="46" max="54" width="9.88671875" style="197" customWidth="1"/>
    <col min="55" max="55" width="11.109375" style="294" customWidth="1"/>
    <col min="56" max="56" width="9.88671875" style="294" customWidth="1"/>
    <col min="57" max="65" width="9.88671875" style="197" customWidth="1"/>
    <col min="66" max="66" width="11.109375" style="294" customWidth="1"/>
    <col min="67" max="67" width="9.88671875" style="294" customWidth="1"/>
    <col min="68" max="76" width="9.88671875" style="197" customWidth="1"/>
    <col min="77" max="77" width="11.109375" style="294" customWidth="1"/>
    <col min="78" max="78" width="9.88671875" style="294" customWidth="1"/>
    <col min="79" max="87" width="9.88671875" style="197" customWidth="1"/>
    <col min="88" max="88" width="11.109375" style="294" customWidth="1"/>
    <col min="89" max="89" width="9.88671875" style="294" customWidth="1"/>
    <col min="90" max="98" width="9.88671875" style="197" customWidth="1"/>
    <col min="99" max="99" width="11.109375" style="294" customWidth="1"/>
    <col min="100" max="100" width="9.88671875" style="294" customWidth="1"/>
    <col min="101" max="109" width="9.88671875" style="197" customWidth="1"/>
    <col min="110" max="110" width="11.109375" style="294" customWidth="1"/>
    <col min="111" max="111" width="9.88671875" style="294" customWidth="1"/>
    <col min="112" max="120" width="9.88671875" style="197" customWidth="1"/>
    <col min="121" max="121" width="11.109375" style="294" customWidth="1"/>
    <col min="122" max="122" width="9.88671875" style="294" customWidth="1"/>
    <col min="123" max="131" width="9.88671875" style="197" customWidth="1"/>
    <col min="132" max="132" width="11.109375" style="294" customWidth="1"/>
    <col min="133" max="133" width="9.88671875" style="294" customWidth="1"/>
    <col min="134" max="142" width="9.88671875" style="197" customWidth="1"/>
    <col min="143" max="143" width="11.109375" style="294" customWidth="1"/>
    <col min="144" max="144" width="9.88671875" style="294" customWidth="1"/>
    <col min="145" max="153" width="9.88671875" style="197" customWidth="1"/>
    <col min="154" max="154" width="11.109375" style="294" customWidth="1"/>
    <col min="155" max="155" width="9.88671875" style="294" customWidth="1"/>
    <col min="156" max="164" width="9.88671875" style="197" customWidth="1"/>
    <col min="165" max="165" width="11.109375" style="294" customWidth="1"/>
    <col min="166" max="166" width="9.88671875" style="294" customWidth="1"/>
    <col min="167" max="175" width="9.88671875" style="197" customWidth="1"/>
    <col min="176" max="176" width="11.109375" style="294" customWidth="1"/>
    <col min="177" max="177" width="9.88671875" style="294" customWidth="1"/>
    <col min="178" max="186" width="9.88671875" style="197" customWidth="1"/>
    <col min="187" max="187" width="11.109375" style="294" customWidth="1"/>
    <col min="188" max="188" width="9.88671875" style="294" customWidth="1"/>
    <col min="189" max="197" width="9.88671875" style="197" customWidth="1"/>
    <col min="198" max="198" width="11.109375" style="294" customWidth="1"/>
    <col min="199" max="199" width="9.88671875" style="294" customWidth="1"/>
    <col min="200" max="208" width="9.88671875" style="197" customWidth="1"/>
    <col min="209" max="209" width="11.109375" style="294" customWidth="1"/>
    <col min="210" max="210" width="9.88671875" style="294" customWidth="1"/>
    <col min="211" max="219" width="9.88671875" style="197" customWidth="1"/>
    <col min="220" max="220" width="11.109375" style="294" customWidth="1"/>
    <col min="221" max="221" width="9.88671875" style="294" customWidth="1"/>
    <col min="222" max="230" width="9.88671875" style="197" customWidth="1"/>
    <col min="231" max="231" width="11.109375" style="197" customWidth="1"/>
    <col min="232" max="241" width="9.88671875" style="197" customWidth="1"/>
    <col min="242" max="242" width="11.109375" style="197" customWidth="1"/>
    <col min="243" max="252" width="9.88671875" style="197" customWidth="1"/>
    <col min="253" max="253" width="11.109375" style="197" customWidth="1"/>
    <col min="254" max="255" width="9.88671875" style="197" customWidth="1"/>
    <col min="256" max="16384" width="9.109375" style="197"/>
  </cols>
  <sheetData>
    <row r="1" spans="1:255" ht="45" customHeight="1" thickBot="1" x14ac:dyDescent="0.25">
      <c r="A1" s="404" t="s">
        <v>194</v>
      </c>
    </row>
    <row r="2" spans="1:255" ht="15" customHeight="1" thickBot="1" x14ac:dyDescent="0.35">
      <c r="A2" s="405"/>
      <c r="D2" s="421" t="s">
        <v>40</v>
      </c>
      <c r="E2" s="419"/>
      <c r="F2" s="419"/>
      <c r="G2" s="419"/>
      <c r="H2" s="419"/>
      <c r="I2" s="419"/>
      <c r="J2" s="419"/>
      <c r="K2" s="419"/>
      <c r="L2" s="419"/>
      <c r="M2" s="419"/>
      <c r="N2" s="422"/>
      <c r="O2" s="423" t="s">
        <v>130</v>
      </c>
      <c r="P2" s="419"/>
      <c r="Q2" s="419"/>
      <c r="R2" s="419"/>
      <c r="S2" s="419"/>
      <c r="T2" s="419"/>
      <c r="U2" s="419"/>
      <c r="V2" s="419"/>
      <c r="W2" s="419"/>
      <c r="X2" s="422"/>
      <c r="Y2" s="423">
        <v>43922</v>
      </c>
      <c r="Z2" s="419"/>
      <c r="AA2" s="419"/>
      <c r="AB2" s="419"/>
      <c r="AC2" s="419"/>
      <c r="AD2" s="419"/>
      <c r="AE2" s="419"/>
      <c r="AF2" s="419"/>
      <c r="AG2" s="419"/>
      <c r="AH2" s="419"/>
      <c r="AI2" s="420"/>
      <c r="AJ2" s="412">
        <v>43952</v>
      </c>
      <c r="AK2" s="419"/>
      <c r="AL2" s="419"/>
      <c r="AM2" s="419"/>
      <c r="AN2" s="419"/>
      <c r="AO2" s="419"/>
      <c r="AP2" s="419"/>
      <c r="AQ2" s="419"/>
      <c r="AR2" s="419"/>
      <c r="AS2" s="419"/>
      <c r="AT2" s="420"/>
      <c r="AU2" s="412">
        <v>43983</v>
      </c>
      <c r="AV2" s="419"/>
      <c r="AW2" s="419"/>
      <c r="AX2" s="419"/>
      <c r="AY2" s="419"/>
      <c r="AZ2" s="419"/>
      <c r="BA2" s="419"/>
      <c r="BB2" s="419"/>
      <c r="BC2" s="419"/>
      <c r="BD2" s="419"/>
      <c r="BE2" s="420"/>
      <c r="BF2" s="412">
        <v>44013</v>
      </c>
      <c r="BG2" s="413"/>
      <c r="BH2" s="413"/>
      <c r="BI2" s="413"/>
      <c r="BJ2" s="413"/>
      <c r="BK2" s="413"/>
      <c r="BL2" s="413"/>
      <c r="BM2" s="413"/>
      <c r="BN2" s="413"/>
      <c r="BO2" s="413"/>
      <c r="BP2" s="414"/>
      <c r="BQ2" s="412">
        <v>44044</v>
      </c>
      <c r="BR2" s="413"/>
      <c r="BS2" s="413"/>
      <c r="BT2" s="413"/>
      <c r="BU2" s="413"/>
      <c r="BV2" s="413"/>
      <c r="BW2" s="413"/>
      <c r="BX2" s="413"/>
      <c r="BY2" s="413"/>
      <c r="BZ2" s="413"/>
      <c r="CA2" s="414"/>
      <c r="CB2" s="412">
        <v>44075</v>
      </c>
      <c r="CC2" s="413"/>
      <c r="CD2" s="413"/>
      <c r="CE2" s="413"/>
      <c r="CF2" s="413"/>
      <c r="CG2" s="413"/>
      <c r="CH2" s="413"/>
      <c r="CI2" s="413"/>
      <c r="CJ2" s="413"/>
      <c r="CK2" s="413"/>
      <c r="CL2" s="414"/>
      <c r="CM2" s="412">
        <v>44105</v>
      </c>
      <c r="CN2" s="413"/>
      <c r="CO2" s="413"/>
      <c r="CP2" s="413"/>
      <c r="CQ2" s="413"/>
      <c r="CR2" s="413"/>
      <c r="CS2" s="413"/>
      <c r="CT2" s="413"/>
      <c r="CU2" s="413"/>
      <c r="CV2" s="413"/>
      <c r="CW2" s="414"/>
      <c r="CX2" s="412">
        <v>44136</v>
      </c>
      <c r="CY2" s="413"/>
      <c r="CZ2" s="413"/>
      <c r="DA2" s="413"/>
      <c r="DB2" s="413"/>
      <c r="DC2" s="413"/>
      <c r="DD2" s="413"/>
      <c r="DE2" s="413"/>
      <c r="DF2" s="413"/>
      <c r="DG2" s="413"/>
      <c r="DH2" s="414"/>
      <c r="DI2" s="412">
        <v>44166</v>
      </c>
      <c r="DJ2" s="413"/>
      <c r="DK2" s="413"/>
      <c r="DL2" s="413"/>
      <c r="DM2" s="413"/>
      <c r="DN2" s="413"/>
      <c r="DO2" s="413"/>
      <c r="DP2" s="413"/>
      <c r="DQ2" s="413"/>
      <c r="DR2" s="413"/>
      <c r="DS2" s="414"/>
      <c r="DT2" s="412">
        <v>44197</v>
      </c>
      <c r="DU2" s="413"/>
      <c r="DV2" s="413"/>
      <c r="DW2" s="413"/>
      <c r="DX2" s="413"/>
      <c r="DY2" s="413"/>
      <c r="DZ2" s="413"/>
      <c r="EA2" s="413"/>
      <c r="EB2" s="413"/>
      <c r="EC2" s="413"/>
      <c r="ED2" s="414"/>
      <c r="EE2" s="412">
        <v>44228</v>
      </c>
      <c r="EF2" s="413"/>
      <c r="EG2" s="413"/>
      <c r="EH2" s="413"/>
      <c r="EI2" s="413"/>
      <c r="EJ2" s="413"/>
      <c r="EK2" s="413"/>
      <c r="EL2" s="413"/>
      <c r="EM2" s="413"/>
      <c r="EN2" s="413"/>
      <c r="EO2" s="414"/>
      <c r="EP2" s="412">
        <v>44256</v>
      </c>
      <c r="EQ2" s="413"/>
      <c r="ER2" s="413"/>
      <c r="ES2" s="413"/>
      <c r="ET2" s="413"/>
      <c r="EU2" s="413"/>
      <c r="EV2" s="413"/>
      <c r="EW2" s="413"/>
      <c r="EX2" s="413"/>
      <c r="EY2" s="413"/>
      <c r="EZ2" s="414"/>
      <c r="FA2" s="412">
        <v>44287</v>
      </c>
      <c r="FB2" s="413"/>
      <c r="FC2" s="413"/>
      <c r="FD2" s="413"/>
      <c r="FE2" s="413"/>
      <c r="FF2" s="413"/>
      <c r="FG2" s="413"/>
      <c r="FH2" s="413"/>
      <c r="FI2" s="413"/>
      <c r="FJ2" s="413"/>
      <c r="FK2" s="414"/>
      <c r="FL2" s="412">
        <v>44317</v>
      </c>
      <c r="FM2" s="413"/>
      <c r="FN2" s="413"/>
      <c r="FO2" s="413"/>
      <c r="FP2" s="413"/>
      <c r="FQ2" s="413"/>
      <c r="FR2" s="413"/>
      <c r="FS2" s="413"/>
      <c r="FT2" s="413"/>
      <c r="FU2" s="413"/>
      <c r="FV2" s="414"/>
      <c r="FW2" s="412">
        <v>44348</v>
      </c>
      <c r="FX2" s="413"/>
      <c r="FY2" s="413"/>
      <c r="FZ2" s="413"/>
      <c r="GA2" s="413"/>
      <c r="GB2" s="413"/>
      <c r="GC2" s="413"/>
      <c r="GD2" s="413"/>
      <c r="GE2" s="413"/>
      <c r="GF2" s="413"/>
      <c r="GG2" s="414"/>
      <c r="GH2" s="412">
        <v>44378</v>
      </c>
      <c r="GI2" s="413"/>
      <c r="GJ2" s="413"/>
      <c r="GK2" s="413"/>
      <c r="GL2" s="413"/>
      <c r="GM2" s="413"/>
      <c r="GN2" s="413"/>
      <c r="GO2" s="413"/>
      <c r="GP2" s="413"/>
      <c r="GQ2" s="413"/>
      <c r="GR2" s="414"/>
      <c r="GS2" s="412">
        <v>44409</v>
      </c>
      <c r="GT2" s="413"/>
      <c r="GU2" s="413"/>
      <c r="GV2" s="413"/>
      <c r="GW2" s="413"/>
      <c r="GX2" s="413"/>
      <c r="GY2" s="413"/>
      <c r="GZ2" s="413"/>
      <c r="HA2" s="413"/>
      <c r="HB2" s="413"/>
      <c r="HC2" s="414"/>
      <c r="HD2" s="412">
        <v>44440</v>
      </c>
      <c r="HE2" s="413"/>
      <c r="HF2" s="413"/>
      <c r="HG2" s="413"/>
      <c r="HH2" s="413"/>
      <c r="HI2" s="413"/>
      <c r="HJ2" s="413"/>
      <c r="HK2" s="413"/>
      <c r="HL2" s="413"/>
      <c r="HM2" s="413"/>
      <c r="HN2" s="414"/>
      <c r="HO2" s="412">
        <v>44470</v>
      </c>
      <c r="HP2" s="413"/>
      <c r="HQ2" s="413"/>
      <c r="HR2" s="413"/>
      <c r="HS2" s="413"/>
      <c r="HT2" s="413"/>
      <c r="HU2" s="413"/>
      <c r="HV2" s="413"/>
      <c r="HW2" s="413"/>
      <c r="HX2" s="413"/>
      <c r="HY2" s="414"/>
      <c r="HZ2" s="412">
        <v>44501</v>
      </c>
      <c r="IA2" s="413"/>
      <c r="IB2" s="413"/>
      <c r="IC2" s="413"/>
      <c r="ID2" s="413"/>
      <c r="IE2" s="413"/>
      <c r="IF2" s="413"/>
      <c r="IG2" s="413"/>
      <c r="IH2" s="413"/>
      <c r="II2" s="413"/>
      <c r="IJ2" s="414"/>
      <c r="IK2" s="412">
        <v>44531</v>
      </c>
      <c r="IL2" s="413"/>
      <c r="IM2" s="413"/>
      <c r="IN2" s="413"/>
      <c r="IO2" s="413"/>
      <c r="IP2" s="413"/>
      <c r="IQ2" s="413"/>
      <c r="IR2" s="413"/>
      <c r="IS2" s="413"/>
      <c r="IT2" s="413"/>
      <c r="IU2" s="414"/>
    </row>
    <row r="3" spans="1:255" ht="121.5" customHeight="1" thickBot="1" x14ac:dyDescent="0.3">
      <c r="A3" s="405"/>
      <c r="C3" s="145" t="s">
        <v>72</v>
      </c>
      <c r="D3" s="345" t="s">
        <v>115</v>
      </c>
      <c r="E3" s="112" t="s">
        <v>11</v>
      </c>
      <c r="F3" s="112" t="s">
        <v>12</v>
      </c>
      <c r="G3" s="112" t="s">
        <v>13</v>
      </c>
      <c r="H3" s="222" t="s">
        <v>131</v>
      </c>
      <c r="I3" s="222" t="s">
        <v>133</v>
      </c>
      <c r="J3" s="222" t="s">
        <v>134</v>
      </c>
      <c r="K3" s="174" t="s">
        <v>132</v>
      </c>
      <c r="L3" s="174" t="s">
        <v>137</v>
      </c>
      <c r="M3" s="174" t="s">
        <v>136</v>
      </c>
      <c r="N3" s="113" t="s">
        <v>135</v>
      </c>
      <c r="O3" s="111" t="s">
        <v>11</v>
      </c>
      <c r="P3" s="112" t="s">
        <v>12</v>
      </c>
      <c r="Q3" s="112" t="s">
        <v>13</v>
      </c>
      <c r="R3" s="222" t="s">
        <v>131</v>
      </c>
      <c r="S3" s="222" t="s">
        <v>133</v>
      </c>
      <c r="T3" s="222" t="s">
        <v>134</v>
      </c>
      <c r="U3" s="174" t="s">
        <v>132</v>
      </c>
      <c r="V3" s="174" t="s">
        <v>137</v>
      </c>
      <c r="W3" s="174" t="s">
        <v>136</v>
      </c>
      <c r="X3" s="113" t="s">
        <v>135</v>
      </c>
      <c r="Y3" s="118" t="s">
        <v>115</v>
      </c>
      <c r="Z3" s="118" t="s">
        <v>11</v>
      </c>
      <c r="AA3" s="118" t="s">
        <v>12</v>
      </c>
      <c r="AB3" s="118" t="s">
        <v>13</v>
      </c>
      <c r="AC3" s="118" t="s">
        <v>131</v>
      </c>
      <c r="AD3" s="118" t="s">
        <v>133</v>
      </c>
      <c r="AE3" s="119" t="s">
        <v>134</v>
      </c>
      <c r="AF3" s="119" t="s">
        <v>132</v>
      </c>
      <c r="AG3" s="295" t="s">
        <v>137</v>
      </c>
      <c r="AH3" s="295" t="s">
        <v>136</v>
      </c>
      <c r="AI3" s="120" t="s">
        <v>135</v>
      </c>
      <c r="AJ3" s="118" t="s">
        <v>115</v>
      </c>
      <c r="AK3" s="118" t="s">
        <v>11</v>
      </c>
      <c r="AL3" s="118" t="s">
        <v>12</v>
      </c>
      <c r="AM3" s="118" t="s">
        <v>13</v>
      </c>
      <c r="AN3" s="118" t="s">
        <v>131</v>
      </c>
      <c r="AO3" s="118" t="s">
        <v>133</v>
      </c>
      <c r="AP3" s="119" t="s">
        <v>134</v>
      </c>
      <c r="AQ3" s="119" t="s">
        <v>132</v>
      </c>
      <c r="AR3" s="295" t="s">
        <v>137</v>
      </c>
      <c r="AS3" s="295" t="s">
        <v>136</v>
      </c>
      <c r="AT3" s="120" t="s">
        <v>135</v>
      </c>
      <c r="AU3" s="118" t="s">
        <v>115</v>
      </c>
      <c r="AV3" s="118" t="s">
        <v>11</v>
      </c>
      <c r="AW3" s="118" t="s">
        <v>12</v>
      </c>
      <c r="AX3" s="118" t="s">
        <v>13</v>
      </c>
      <c r="AY3" s="118" t="s">
        <v>131</v>
      </c>
      <c r="AZ3" s="118" t="s">
        <v>133</v>
      </c>
      <c r="BA3" s="119" t="s">
        <v>134</v>
      </c>
      <c r="BB3" s="119" t="s">
        <v>132</v>
      </c>
      <c r="BC3" s="295" t="s">
        <v>137</v>
      </c>
      <c r="BD3" s="295" t="s">
        <v>136</v>
      </c>
      <c r="BE3" s="120" t="s">
        <v>135</v>
      </c>
      <c r="BF3" s="118" t="s">
        <v>115</v>
      </c>
      <c r="BG3" s="118" t="s">
        <v>11</v>
      </c>
      <c r="BH3" s="118" t="s">
        <v>12</v>
      </c>
      <c r="BI3" s="118" t="s">
        <v>13</v>
      </c>
      <c r="BJ3" s="118" t="s">
        <v>131</v>
      </c>
      <c r="BK3" s="118" t="s">
        <v>133</v>
      </c>
      <c r="BL3" s="119" t="s">
        <v>134</v>
      </c>
      <c r="BM3" s="119" t="s">
        <v>132</v>
      </c>
      <c r="BN3" s="295" t="s">
        <v>137</v>
      </c>
      <c r="BO3" s="295" t="s">
        <v>136</v>
      </c>
      <c r="BP3" s="120" t="s">
        <v>135</v>
      </c>
      <c r="BQ3" s="118" t="s">
        <v>115</v>
      </c>
      <c r="BR3" s="118" t="s">
        <v>11</v>
      </c>
      <c r="BS3" s="118" t="s">
        <v>12</v>
      </c>
      <c r="BT3" s="118" t="s">
        <v>13</v>
      </c>
      <c r="BU3" s="118" t="s">
        <v>131</v>
      </c>
      <c r="BV3" s="118" t="s">
        <v>133</v>
      </c>
      <c r="BW3" s="119" t="s">
        <v>134</v>
      </c>
      <c r="BX3" s="119" t="s">
        <v>132</v>
      </c>
      <c r="BY3" s="295" t="s">
        <v>137</v>
      </c>
      <c r="BZ3" s="295" t="s">
        <v>136</v>
      </c>
      <c r="CA3" s="120" t="s">
        <v>135</v>
      </c>
      <c r="CB3" s="118" t="s">
        <v>115</v>
      </c>
      <c r="CC3" s="118" t="s">
        <v>11</v>
      </c>
      <c r="CD3" s="118" t="s">
        <v>12</v>
      </c>
      <c r="CE3" s="118" t="s">
        <v>13</v>
      </c>
      <c r="CF3" s="118" t="s">
        <v>131</v>
      </c>
      <c r="CG3" s="118" t="s">
        <v>133</v>
      </c>
      <c r="CH3" s="119" t="s">
        <v>134</v>
      </c>
      <c r="CI3" s="119" t="s">
        <v>132</v>
      </c>
      <c r="CJ3" s="295" t="s">
        <v>137</v>
      </c>
      <c r="CK3" s="295" t="s">
        <v>136</v>
      </c>
      <c r="CL3" s="120" t="s">
        <v>135</v>
      </c>
      <c r="CM3" s="118" t="s">
        <v>115</v>
      </c>
      <c r="CN3" s="118" t="s">
        <v>11</v>
      </c>
      <c r="CO3" s="118" t="s">
        <v>12</v>
      </c>
      <c r="CP3" s="118" t="s">
        <v>13</v>
      </c>
      <c r="CQ3" s="118" t="s">
        <v>131</v>
      </c>
      <c r="CR3" s="118" t="s">
        <v>133</v>
      </c>
      <c r="CS3" s="119" t="s">
        <v>134</v>
      </c>
      <c r="CT3" s="119" t="s">
        <v>132</v>
      </c>
      <c r="CU3" s="295" t="s">
        <v>137</v>
      </c>
      <c r="CV3" s="295" t="s">
        <v>136</v>
      </c>
      <c r="CW3" s="120" t="s">
        <v>135</v>
      </c>
      <c r="CX3" s="118" t="s">
        <v>115</v>
      </c>
      <c r="CY3" s="118" t="s">
        <v>11</v>
      </c>
      <c r="CZ3" s="118" t="s">
        <v>12</v>
      </c>
      <c r="DA3" s="118" t="s">
        <v>13</v>
      </c>
      <c r="DB3" s="118" t="s">
        <v>131</v>
      </c>
      <c r="DC3" s="118" t="s">
        <v>133</v>
      </c>
      <c r="DD3" s="119" t="s">
        <v>134</v>
      </c>
      <c r="DE3" s="119" t="s">
        <v>132</v>
      </c>
      <c r="DF3" s="295" t="s">
        <v>137</v>
      </c>
      <c r="DG3" s="295" t="s">
        <v>136</v>
      </c>
      <c r="DH3" s="120" t="s">
        <v>135</v>
      </c>
      <c r="DI3" s="118" t="s">
        <v>115</v>
      </c>
      <c r="DJ3" s="118" t="s">
        <v>11</v>
      </c>
      <c r="DK3" s="118" t="s">
        <v>12</v>
      </c>
      <c r="DL3" s="118" t="s">
        <v>13</v>
      </c>
      <c r="DM3" s="118" t="s">
        <v>131</v>
      </c>
      <c r="DN3" s="118" t="s">
        <v>133</v>
      </c>
      <c r="DO3" s="119" t="s">
        <v>134</v>
      </c>
      <c r="DP3" s="119" t="s">
        <v>132</v>
      </c>
      <c r="DQ3" s="295" t="s">
        <v>137</v>
      </c>
      <c r="DR3" s="295" t="s">
        <v>136</v>
      </c>
      <c r="DS3" s="120" t="s">
        <v>135</v>
      </c>
      <c r="DT3" s="118" t="s">
        <v>115</v>
      </c>
      <c r="DU3" s="118" t="s">
        <v>11</v>
      </c>
      <c r="DV3" s="118" t="s">
        <v>12</v>
      </c>
      <c r="DW3" s="118" t="s">
        <v>13</v>
      </c>
      <c r="DX3" s="118" t="s">
        <v>131</v>
      </c>
      <c r="DY3" s="118" t="s">
        <v>133</v>
      </c>
      <c r="DZ3" s="119" t="s">
        <v>134</v>
      </c>
      <c r="EA3" s="119" t="s">
        <v>132</v>
      </c>
      <c r="EB3" s="295" t="s">
        <v>137</v>
      </c>
      <c r="EC3" s="295" t="s">
        <v>136</v>
      </c>
      <c r="ED3" s="120" t="s">
        <v>135</v>
      </c>
      <c r="EE3" s="118" t="s">
        <v>115</v>
      </c>
      <c r="EF3" s="118" t="s">
        <v>11</v>
      </c>
      <c r="EG3" s="118" t="s">
        <v>12</v>
      </c>
      <c r="EH3" s="118" t="s">
        <v>13</v>
      </c>
      <c r="EI3" s="118" t="s">
        <v>131</v>
      </c>
      <c r="EJ3" s="118" t="s">
        <v>133</v>
      </c>
      <c r="EK3" s="119" t="s">
        <v>134</v>
      </c>
      <c r="EL3" s="119" t="s">
        <v>132</v>
      </c>
      <c r="EM3" s="295" t="s">
        <v>137</v>
      </c>
      <c r="EN3" s="295" t="s">
        <v>136</v>
      </c>
      <c r="EO3" s="120" t="s">
        <v>135</v>
      </c>
      <c r="EP3" s="118" t="s">
        <v>115</v>
      </c>
      <c r="EQ3" s="118" t="s">
        <v>11</v>
      </c>
      <c r="ER3" s="118" t="s">
        <v>12</v>
      </c>
      <c r="ES3" s="118" t="s">
        <v>13</v>
      </c>
      <c r="ET3" s="118" t="s">
        <v>131</v>
      </c>
      <c r="EU3" s="118" t="s">
        <v>133</v>
      </c>
      <c r="EV3" s="119" t="s">
        <v>134</v>
      </c>
      <c r="EW3" s="119" t="s">
        <v>132</v>
      </c>
      <c r="EX3" s="295" t="s">
        <v>137</v>
      </c>
      <c r="EY3" s="295" t="s">
        <v>136</v>
      </c>
      <c r="EZ3" s="120" t="s">
        <v>135</v>
      </c>
      <c r="FA3" s="118" t="s">
        <v>115</v>
      </c>
      <c r="FB3" s="118" t="s">
        <v>11</v>
      </c>
      <c r="FC3" s="118" t="s">
        <v>12</v>
      </c>
      <c r="FD3" s="118" t="s">
        <v>13</v>
      </c>
      <c r="FE3" s="118" t="s">
        <v>131</v>
      </c>
      <c r="FF3" s="118" t="s">
        <v>133</v>
      </c>
      <c r="FG3" s="119" t="s">
        <v>134</v>
      </c>
      <c r="FH3" s="119" t="s">
        <v>132</v>
      </c>
      <c r="FI3" s="295" t="s">
        <v>137</v>
      </c>
      <c r="FJ3" s="295" t="s">
        <v>136</v>
      </c>
      <c r="FK3" s="120" t="s">
        <v>135</v>
      </c>
      <c r="FL3" s="118" t="s">
        <v>115</v>
      </c>
      <c r="FM3" s="118" t="s">
        <v>11</v>
      </c>
      <c r="FN3" s="118" t="s">
        <v>12</v>
      </c>
      <c r="FO3" s="118" t="s">
        <v>13</v>
      </c>
      <c r="FP3" s="118" t="s">
        <v>131</v>
      </c>
      <c r="FQ3" s="118" t="s">
        <v>133</v>
      </c>
      <c r="FR3" s="119" t="s">
        <v>134</v>
      </c>
      <c r="FS3" s="119" t="s">
        <v>132</v>
      </c>
      <c r="FT3" s="295" t="s">
        <v>137</v>
      </c>
      <c r="FU3" s="295" t="s">
        <v>136</v>
      </c>
      <c r="FV3" s="120" t="s">
        <v>135</v>
      </c>
      <c r="FW3" s="118" t="s">
        <v>115</v>
      </c>
      <c r="FX3" s="118" t="s">
        <v>11</v>
      </c>
      <c r="FY3" s="118" t="s">
        <v>12</v>
      </c>
      <c r="FZ3" s="118" t="s">
        <v>13</v>
      </c>
      <c r="GA3" s="118" t="s">
        <v>131</v>
      </c>
      <c r="GB3" s="118" t="s">
        <v>133</v>
      </c>
      <c r="GC3" s="119" t="s">
        <v>134</v>
      </c>
      <c r="GD3" s="119" t="s">
        <v>132</v>
      </c>
      <c r="GE3" s="295" t="s">
        <v>137</v>
      </c>
      <c r="GF3" s="295" t="s">
        <v>136</v>
      </c>
      <c r="GG3" s="120" t="s">
        <v>135</v>
      </c>
      <c r="GH3" s="118" t="s">
        <v>115</v>
      </c>
      <c r="GI3" s="118" t="s">
        <v>11</v>
      </c>
      <c r="GJ3" s="118" t="s">
        <v>12</v>
      </c>
      <c r="GK3" s="118" t="s">
        <v>13</v>
      </c>
      <c r="GL3" s="118" t="s">
        <v>131</v>
      </c>
      <c r="GM3" s="118" t="s">
        <v>133</v>
      </c>
      <c r="GN3" s="119" t="s">
        <v>134</v>
      </c>
      <c r="GO3" s="119" t="s">
        <v>132</v>
      </c>
      <c r="GP3" s="295" t="s">
        <v>137</v>
      </c>
      <c r="GQ3" s="295" t="s">
        <v>136</v>
      </c>
      <c r="GR3" s="120" t="s">
        <v>135</v>
      </c>
      <c r="GS3" s="118" t="s">
        <v>115</v>
      </c>
      <c r="GT3" s="118" t="s">
        <v>11</v>
      </c>
      <c r="GU3" s="118" t="s">
        <v>12</v>
      </c>
      <c r="GV3" s="118" t="s">
        <v>13</v>
      </c>
      <c r="GW3" s="118" t="s">
        <v>131</v>
      </c>
      <c r="GX3" s="118" t="s">
        <v>133</v>
      </c>
      <c r="GY3" s="119" t="s">
        <v>134</v>
      </c>
      <c r="GZ3" s="119" t="s">
        <v>132</v>
      </c>
      <c r="HA3" s="295" t="s">
        <v>137</v>
      </c>
      <c r="HB3" s="295" t="s">
        <v>136</v>
      </c>
      <c r="HC3" s="120" t="s">
        <v>135</v>
      </c>
      <c r="HD3" s="118" t="s">
        <v>115</v>
      </c>
      <c r="HE3" s="118" t="s">
        <v>11</v>
      </c>
      <c r="HF3" s="118" t="s">
        <v>12</v>
      </c>
      <c r="HG3" s="118" t="s">
        <v>13</v>
      </c>
      <c r="HH3" s="118" t="s">
        <v>131</v>
      </c>
      <c r="HI3" s="118" t="s">
        <v>133</v>
      </c>
      <c r="HJ3" s="119" t="s">
        <v>134</v>
      </c>
      <c r="HK3" s="119" t="s">
        <v>132</v>
      </c>
      <c r="HL3" s="295" t="s">
        <v>137</v>
      </c>
      <c r="HM3" s="295" t="s">
        <v>136</v>
      </c>
      <c r="HN3" s="120" t="s">
        <v>135</v>
      </c>
      <c r="HO3" s="118" t="s">
        <v>115</v>
      </c>
      <c r="HP3" s="118" t="s">
        <v>11</v>
      </c>
      <c r="HQ3" s="118" t="s">
        <v>12</v>
      </c>
      <c r="HR3" s="118" t="s">
        <v>13</v>
      </c>
      <c r="HS3" s="118" t="s">
        <v>131</v>
      </c>
      <c r="HT3" s="118" t="s">
        <v>133</v>
      </c>
      <c r="HU3" s="119" t="s">
        <v>134</v>
      </c>
      <c r="HV3" s="119" t="s">
        <v>132</v>
      </c>
      <c r="HW3" s="295" t="s">
        <v>137</v>
      </c>
      <c r="HX3" s="295" t="s">
        <v>136</v>
      </c>
      <c r="HY3" s="120" t="s">
        <v>135</v>
      </c>
      <c r="HZ3" s="118" t="s">
        <v>115</v>
      </c>
      <c r="IA3" s="118" t="s">
        <v>11</v>
      </c>
      <c r="IB3" s="118" t="s">
        <v>12</v>
      </c>
      <c r="IC3" s="118" t="s">
        <v>13</v>
      </c>
      <c r="ID3" s="118" t="s">
        <v>131</v>
      </c>
      <c r="IE3" s="118" t="s">
        <v>133</v>
      </c>
      <c r="IF3" s="119" t="s">
        <v>134</v>
      </c>
      <c r="IG3" s="119" t="s">
        <v>132</v>
      </c>
      <c r="IH3" s="295" t="s">
        <v>137</v>
      </c>
      <c r="II3" s="295" t="s">
        <v>136</v>
      </c>
      <c r="IJ3" s="120" t="s">
        <v>135</v>
      </c>
      <c r="IK3" s="118" t="s">
        <v>115</v>
      </c>
      <c r="IL3" s="118" t="s">
        <v>11</v>
      </c>
      <c r="IM3" s="118" t="s">
        <v>12</v>
      </c>
      <c r="IN3" s="118" t="s">
        <v>13</v>
      </c>
      <c r="IO3" s="118" t="s">
        <v>131</v>
      </c>
      <c r="IP3" s="118" t="s">
        <v>133</v>
      </c>
      <c r="IQ3" s="119" t="s">
        <v>134</v>
      </c>
      <c r="IR3" s="119" t="s">
        <v>132</v>
      </c>
      <c r="IS3" s="295" t="s">
        <v>137</v>
      </c>
      <c r="IT3" s="295" t="s">
        <v>136</v>
      </c>
      <c r="IU3" s="120" t="s">
        <v>135</v>
      </c>
    </row>
    <row r="4" spans="1:255" ht="11.4" x14ac:dyDescent="0.2">
      <c r="A4" s="405"/>
      <c r="C4" s="129" t="s">
        <v>73</v>
      </c>
      <c r="D4" s="334">
        <f>Y4+AJ4+AU4+BF4+BQ4+CB4+CM4+CX4+DI4+DT4+EE4+EP4+FA4+FL4+FW4+GH4+GS4+HD4+HO4+HZ4+IK4</f>
        <v>66475</v>
      </c>
      <c r="E4" s="333">
        <f t="shared" ref="E4:N4" si="0">Z4+AK4+AV4+BG4+BR4+CC4+CN4+CY4+DJ4+DU4+EF4+EQ4+FB4+FM4+FX4+GI4+GT4+HE4+HP4+IA4+IL4</f>
        <v>44765</v>
      </c>
      <c r="F4" s="333">
        <f t="shared" si="0"/>
        <v>18686</v>
      </c>
      <c r="G4" s="333">
        <f t="shared" si="0"/>
        <v>1249</v>
      </c>
      <c r="H4" s="333">
        <f t="shared" si="0"/>
        <v>762</v>
      </c>
      <c r="I4" s="333">
        <f t="shared" si="0"/>
        <v>333</v>
      </c>
      <c r="J4" s="333">
        <f t="shared" si="0"/>
        <v>263</v>
      </c>
      <c r="K4" s="333">
        <f t="shared" si="0"/>
        <v>233</v>
      </c>
      <c r="L4" s="332">
        <f t="shared" si="0"/>
        <v>87</v>
      </c>
      <c r="M4" s="332">
        <f t="shared" si="0"/>
        <v>88</v>
      </c>
      <c r="N4" s="135">
        <f t="shared" si="0"/>
        <v>9</v>
      </c>
      <c r="O4" s="103">
        <f t="shared" ref="O4:O29" si="1">(E4/$D4)*100</f>
        <v>67.341105678826636</v>
      </c>
      <c r="P4" s="104">
        <f t="shared" ref="P4:P29" si="2">(F4/$D4)*100</f>
        <v>28.109815720195563</v>
      </c>
      <c r="Q4" s="104">
        <f t="shared" ref="Q4:Q29" si="3">(G4/$D4)*100</f>
        <v>1.8789018427980444</v>
      </c>
      <c r="R4" s="178">
        <f t="shared" ref="R4:R29" si="4">(H4/$D4)*100</f>
        <v>1.1462955998495676</v>
      </c>
      <c r="S4" s="178">
        <f t="shared" ref="S4:S46" si="5">(I4/$D4)*100</f>
        <v>0.50094020308386611</v>
      </c>
      <c r="T4" s="178">
        <f t="shared" ref="T4:T46" si="6">(J4/$D4)*100</f>
        <v>0.39563745769086123</v>
      </c>
      <c r="U4" s="178">
        <f t="shared" ref="U4:U46" si="7">(K4/$D4)*100</f>
        <v>0.35050770966528771</v>
      </c>
      <c r="V4" s="178">
        <f t="shared" ref="V4:V46" si="8">(L4/$D4)*100</f>
        <v>0.13087626927416324</v>
      </c>
      <c r="W4" s="178">
        <f t="shared" ref="W4:W46" si="9">(M4/$D4)*100</f>
        <v>0.132380594208349</v>
      </c>
      <c r="X4" s="105">
        <f t="shared" ref="X4:X29" si="10">(N4/$D4)*100</f>
        <v>1.3538924407672057E-2</v>
      </c>
      <c r="Y4" s="134">
        <v>3548</v>
      </c>
      <c r="Z4" s="130">
        <v>2353</v>
      </c>
      <c r="AA4" s="131">
        <v>1016</v>
      </c>
      <c r="AB4" s="131">
        <v>77</v>
      </c>
      <c r="AC4" s="131">
        <v>54</v>
      </c>
      <c r="AD4" s="131">
        <v>1</v>
      </c>
      <c r="AE4" s="131">
        <v>18</v>
      </c>
      <c r="AF4" s="131">
        <v>20</v>
      </c>
      <c r="AG4" s="326">
        <v>6</v>
      </c>
      <c r="AH4" s="326">
        <v>3</v>
      </c>
      <c r="AI4" s="133">
        <v>0</v>
      </c>
      <c r="AJ4" s="134">
        <v>3667</v>
      </c>
      <c r="AK4" s="130">
        <v>2420</v>
      </c>
      <c r="AL4" s="131">
        <v>1101</v>
      </c>
      <c r="AM4" s="131">
        <v>54</v>
      </c>
      <c r="AN4" s="131">
        <v>46</v>
      </c>
      <c r="AO4" s="131">
        <v>5</v>
      </c>
      <c r="AP4" s="131">
        <v>11</v>
      </c>
      <c r="AQ4" s="131">
        <v>21</v>
      </c>
      <c r="AR4" s="326">
        <v>6</v>
      </c>
      <c r="AS4" s="326">
        <v>2</v>
      </c>
      <c r="AT4" s="133">
        <v>1</v>
      </c>
      <c r="AU4" s="134">
        <v>3836</v>
      </c>
      <c r="AV4" s="130">
        <v>2577</v>
      </c>
      <c r="AW4" s="131">
        <v>1094</v>
      </c>
      <c r="AX4" s="131">
        <v>70</v>
      </c>
      <c r="AY4" s="131">
        <v>51</v>
      </c>
      <c r="AZ4" s="131">
        <v>0</v>
      </c>
      <c r="BA4" s="131">
        <v>19</v>
      </c>
      <c r="BB4" s="131">
        <v>14</v>
      </c>
      <c r="BC4" s="326">
        <v>8</v>
      </c>
      <c r="BD4" s="326">
        <v>3</v>
      </c>
      <c r="BE4" s="133">
        <v>0</v>
      </c>
      <c r="BF4" s="134">
        <v>3765</v>
      </c>
      <c r="BG4" s="130">
        <v>2525</v>
      </c>
      <c r="BH4" s="131">
        <v>1058</v>
      </c>
      <c r="BI4" s="131">
        <v>81</v>
      </c>
      <c r="BJ4" s="131">
        <v>57</v>
      </c>
      <c r="BK4" s="131">
        <v>2</v>
      </c>
      <c r="BL4" s="131">
        <v>20</v>
      </c>
      <c r="BM4" s="131">
        <v>10</v>
      </c>
      <c r="BN4" s="326">
        <v>6</v>
      </c>
      <c r="BO4" s="326">
        <v>5</v>
      </c>
      <c r="BP4" s="133">
        <v>1</v>
      </c>
      <c r="BQ4" s="134">
        <v>3104</v>
      </c>
      <c r="BR4" s="130">
        <v>2093</v>
      </c>
      <c r="BS4" s="131">
        <v>860</v>
      </c>
      <c r="BT4" s="131">
        <v>64</v>
      </c>
      <c r="BU4" s="131">
        <v>54</v>
      </c>
      <c r="BV4" s="131">
        <v>2</v>
      </c>
      <c r="BW4" s="131">
        <v>13</v>
      </c>
      <c r="BX4" s="131">
        <v>7</v>
      </c>
      <c r="BY4" s="326">
        <v>8</v>
      </c>
      <c r="BZ4" s="326">
        <v>3</v>
      </c>
      <c r="CA4" s="133">
        <v>0</v>
      </c>
      <c r="CB4" s="134">
        <v>3456</v>
      </c>
      <c r="CC4" s="130">
        <v>2306</v>
      </c>
      <c r="CD4" s="131">
        <v>996</v>
      </c>
      <c r="CE4" s="131">
        <v>79</v>
      </c>
      <c r="CF4" s="131">
        <v>35</v>
      </c>
      <c r="CG4" s="131">
        <v>3</v>
      </c>
      <c r="CH4" s="131">
        <v>14</v>
      </c>
      <c r="CI4" s="131">
        <v>11</v>
      </c>
      <c r="CJ4" s="326">
        <v>4</v>
      </c>
      <c r="CK4" s="326">
        <v>8</v>
      </c>
      <c r="CL4" s="133">
        <v>0</v>
      </c>
      <c r="CM4" s="134">
        <v>3329</v>
      </c>
      <c r="CN4" s="130">
        <v>2273</v>
      </c>
      <c r="CO4" s="131">
        <v>928</v>
      </c>
      <c r="CP4" s="131">
        <v>65</v>
      </c>
      <c r="CQ4" s="131">
        <v>38</v>
      </c>
      <c r="CR4" s="131">
        <v>2</v>
      </c>
      <c r="CS4" s="131">
        <v>6</v>
      </c>
      <c r="CT4" s="131">
        <v>10</v>
      </c>
      <c r="CU4" s="326">
        <v>3</v>
      </c>
      <c r="CV4" s="326">
        <v>3</v>
      </c>
      <c r="CW4" s="133">
        <v>1</v>
      </c>
      <c r="CX4" s="134">
        <v>3291</v>
      </c>
      <c r="CY4" s="130">
        <v>2258</v>
      </c>
      <c r="CZ4" s="131">
        <v>911</v>
      </c>
      <c r="DA4" s="131">
        <v>55</v>
      </c>
      <c r="DB4" s="131">
        <v>20</v>
      </c>
      <c r="DC4" s="131">
        <v>9</v>
      </c>
      <c r="DD4" s="131">
        <v>16</v>
      </c>
      <c r="DE4" s="131">
        <v>11</v>
      </c>
      <c r="DF4" s="326">
        <v>2</v>
      </c>
      <c r="DG4" s="326">
        <v>9</v>
      </c>
      <c r="DH4" s="133">
        <v>0</v>
      </c>
      <c r="DI4" s="134">
        <v>3520</v>
      </c>
      <c r="DJ4" s="130">
        <v>2401</v>
      </c>
      <c r="DK4" s="131">
        <v>966</v>
      </c>
      <c r="DL4" s="131">
        <v>65</v>
      </c>
      <c r="DM4" s="131">
        <v>31</v>
      </c>
      <c r="DN4" s="131">
        <v>27</v>
      </c>
      <c r="DO4" s="131">
        <v>10</v>
      </c>
      <c r="DP4" s="131">
        <v>9</v>
      </c>
      <c r="DQ4" s="326">
        <v>6</v>
      </c>
      <c r="DR4" s="326">
        <v>4</v>
      </c>
      <c r="DS4" s="133">
        <v>1</v>
      </c>
      <c r="DT4" s="134">
        <v>3099</v>
      </c>
      <c r="DU4" s="130">
        <v>2077</v>
      </c>
      <c r="DV4" s="131">
        <v>883</v>
      </c>
      <c r="DW4" s="131">
        <v>55</v>
      </c>
      <c r="DX4" s="131">
        <v>40</v>
      </c>
      <c r="DY4" s="131">
        <v>16</v>
      </c>
      <c r="DZ4" s="131">
        <v>11</v>
      </c>
      <c r="EA4" s="131">
        <v>8</v>
      </c>
      <c r="EB4" s="326">
        <v>2</v>
      </c>
      <c r="EC4" s="326">
        <v>7</v>
      </c>
      <c r="ED4" s="133">
        <v>0</v>
      </c>
      <c r="EE4" s="134">
        <v>2940</v>
      </c>
      <c r="EF4" s="130">
        <v>1992</v>
      </c>
      <c r="EG4" s="131">
        <v>822</v>
      </c>
      <c r="EH4" s="131">
        <v>50</v>
      </c>
      <c r="EI4" s="131">
        <v>27</v>
      </c>
      <c r="EJ4" s="131">
        <v>17</v>
      </c>
      <c r="EK4" s="131">
        <v>13</v>
      </c>
      <c r="EL4" s="131">
        <v>10</v>
      </c>
      <c r="EM4" s="326">
        <v>4</v>
      </c>
      <c r="EN4" s="326">
        <v>5</v>
      </c>
      <c r="EO4" s="133">
        <v>0</v>
      </c>
      <c r="EP4" s="134">
        <v>3235</v>
      </c>
      <c r="EQ4" s="130">
        <v>2179</v>
      </c>
      <c r="ER4" s="131">
        <v>912</v>
      </c>
      <c r="ES4" s="131">
        <v>68</v>
      </c>
      <c r="ET4" s="131">
        <v>36</v>
      </c>
      <c r="EU4" s="131">
        <v>16</v>
      </c>
      <c r="EV4" s="131">
        <v>9</v>
      </c>
      <c r="EW4" s="131">
        <v>8</v>
      </c>
      <c r="EX4" s="326">
        <v>2</v>
      </c>
      <c r="EY4" s="326">
        <v>4</v>
      </c>
      <c r="EZ4" s="133">
        <v>1</v>
      </c>
      <c r="FA4" s="134">
        <v>2927</v>
      </c>
      <c r="FB4" s="130">
        <v>1960</v>
      </c>
      <c r="FC4" s="131">
        <v>840</v>
      </c>
      <c r="FD4" s="131">
        <v>46</v>
      </c>
      <c r="FE4" s="131">
        <v>35</v>
      </c>
      <c r="FF4" s="131">
        <v>11</v>
      </c>
      <c r="FG4" s="131">
        <v>12</v>
      </c>
      <c r="FH4" s="131">
        <v>15</v>
      </c>
      <c r="FI4" s="326">
        <v>4</v>
      </c>
      <c r="FJ4" s="326">
        <v>4</v>
      </c>
      <c r="FK4" s="133">
        <v>0</v>
      </c>
      <c r="FL4" s="134">
        <v>2963</v>
      </c>
      <c r="FM4" s="130">
        <v>2022</v>
      </c>
      <c r="FN4" s="131">
        <v>807</v>
      </c>
      <c r="FO4" s="131">
        <v>54</v>
      </c>
      <c r="FP4" s="131">
        <v>35</v>
      </c>
      <c r="FQ4" s="131">
        <v>11</v>
      </c>
      <c r="FR4" s="131">
        <v>9</v>
      </c>
      <c r="FS4" s="131">
        <v>12</v>
      </c>
      <c r="FT4" s="326">
        <v>6</v>
      </c>
      <c r="FU4" s="326">
        <v>4</v>
      </c>
      <c r="FV4" s="133">
        <v>3</v>
      </c>
      <c r="FW4" s="134">
        <v>2830</v>
      </c>
      <c r="FX4" s="130">
        <v>1931</v>
      </c>
      <c r="FY4" s="131">
        <v>749</v>
      </c>
      <c r="FZ4" s="131">
        <v>59</v>
      </c>
      <c r="GA4" s="131">
        <v>36</v>
      </c>
      <c r="GB4" s="131">
        <v>20</v>
      </c>
      <c r="GC4" s="131">
        <v>12</v>
      </c>
      <c r="GD4" s="131">
        <v>15</v>
      </c>
      <c r="GE4" s="326">
        <v>3</v>
      </c>
      <c r="GF4" s="326">
        <v>5</v>
      </c>
      <c r="GG4" s="133">
        <v>0</v>
      </c>
      <c r="GH4" s="134">
        <v>2869</v>
      </c>
      <c r="GI4" s="130">
        <v>1955</v>
      </c>
      <c r="GJ4" s="131">
        <v>778</v>
      </c>
      <c r="GK4" s="131">
        <v>58</v>
      </c>
      <c r="GL4" s="131">
        <v>28</v>
      </c>
      <c r="GM4" s="131">
        <v>25</v>
      </c>
      <c r="GN4" s="131">
        <v>11</v>
      </c>
      <c r="GO4" s="131">
        <v>9</v>
      </c>
      <c r="GP4" s="326">
        <v>4</v>
      </c>
      <c r="GQ4" s="326">
        <v>1</v>
      </c>
      <c r="GR4" s="133">
        <v>0</v>
      </c>
      <c r="GS4" s="134">
        <v>2781</v>
      </c>
      <c r="GT4" s="130">
        <v>1902</v>
      </c>
      <c r="GU4" s="131">
        <v>747</v>
      </c>
      <c r="GV4" s="131">
        <v>48</v>
      </c>
      <c r="GW4" s="131">
        <v>34</v>
      </c>
      <c r="GX4" s="131">
        <v>23</v>
      </c>
      <c r="GY4" s="131">
        <v>9</v>
      </c>
      <c r="GZ4" s="131">
        <v>10</v>
      </c>
      <c r="HA4" s="326">
        <v>1</v>
      </c>
      <c r="HB4" s="326">
        <v>6</v>
      </c>
      <c r="HC4" s="133">
        <v>1</v>
      </c>
      <c r="HD4" s="134">
        <v>2873</v>
      </c>
      <c r="HE4" s="130">
        <v>1918</v>
      </c>
      <c r="HF4" s="131">
        <v>804</v>
      </c>
      <c r="HG4" s="131">
        <v>54</v>
      </c>
      <c r="HH4" s="131">
        <v>30</v>
      </c>
      <c r="HI4" s="131">
        <v>35</v>
      </c>
      <c r="HJ4" s="131">
        <v>11</v>
      </c>
      <c r="HK4" s="131">
        <v>10</v>
      </c>
      <c r="HL4" s="326">
        <v>5</v>
      </c>
      <c r="HM4" s="326">
        <v>6</v>
      </c>
      <c r="HN4" s="133">
        <v>0</v>
      </c>
      <c r="HO4" s="134">
        <v>2620</v>
      </c>
      <c r="HP4" s="130">
        <v>1761</v>
      </c>
      <c r="HQ4" s="131">
        <v>740</v>
      </c>
      <c r="HR4" s="131">
        <v>42</v>
      </c>
      <c r="HS4" s="131">
        <v>30</v>
      </c>
      <c r="HT4" s="131">
        <v>30</v>
      </c>
      <c r="HU4" s="131">
        <v>9</v>
      </c>
      <c r="HV4" s="131">
        <v>6</v>
      </c>
      <c r="HW4" s="326">
        <v>2</v>
      </c>
      <c r="HX4" s="326">
        <v>0</v>
      </c>
      <c r="HY4" s="133">
        <v>0</v>
      </c>
      <c r="HZ4" s="134">
        <v>2812</v>
      </c>
      <c r="IA4" s="130">
        <v>1849</v>
      </c>
      <c r="IB4" s="131">
        <v>823</v>
      </c>
      <c r="IC4" s="131">
        <v>56</v>
      </c>
      <c r="ID4" s="131">
        <v>16</v>
      </c>
      <c r="IE4" s="131">
        <v>38</v>
      </c>
      <c r="IF4" s="131">
        <v>21</v>
      </c>
      <c r="IG4" s="131">
        <v>6</v>
      </c>
      <c r="IH4" s="326">
        <v>2</v>
      </c>
      <c r="II4" s="326">
        <v>1</v>
      </c>
      <c r="IJ4" s="133">
        <v>0</v>
      </c>
      <c r="IK4" s="134">
        <v>3010</v>
      </c>
      <c r="IL4" s="130">
        <v>2013</v>
      </c>
      <c r="IM4" s="131">
        <v>851</v>
      </c>
      <c r="IN4" s="131">
        <v>49</v>
      </c>
      <c r="IO4" s="131">
        <v>29</v>
      </c>
      <c r="IP4" s="131">
        <v>40</v>
      </c>
      <c r="IQ4" s="131">
        <v>9</v>
      </c>
      <c r="IR4" s="131">
        <v>11</v>
      </c>
      <c r="IS4" s="326">
        <v>3</v>
      </c>
      <c r="IT4" s="326">
        <v>5</v>
      </c>
      <c r="IU4" s="133">
        <v>0</v>
      </c>
    </row>
    <row r="5" spans="1:255" ht="11.4" x14ac:dyDescent="0.2">
      <c r="A5" s="405"/>
      <c r="C5" s="116" t="s">
        <v>74</v>
      </c>
      <c r="D5" s="106">
        <f t="shared" ref="D5:D45" si="11">Y5+AJ5+AU5+BF5+BQ5+CB5+CM5+CX5+DI5+DT5+EE5+EP5+FA5+FL5+FW5+GH5+GS5+HD5+HO5+HZ5+IK5</f>
        <v>92161</v>
      </c>
      <c r="E5" s="194">
        <f t="shared" ref="E5:E45" si="12">Z5+AK5+AV5+BG5+BR5+CC5+CN5+CY5+DJ5+DU5+EF5+EQ5+FB5+FM5+FX5+GI5+GT5+HE5+HP5+IA5+IL5</f>
        <v>61623</v>
      </c>
      <c r="F5" s="194">
        <f t="shared" ref="F5:F45" si="13">AA5+AL5+AW5+BH5+BS5+CD5+CO5+CZ5+DK5+DV5+EG5+ER5+FC5+FN5+FY5+GJ5+GU5+HF5+HQ5+IB5+IM5</f>
        <v>26630</v>
      </c>
      <c r="G5" s="194">
        <f t="shared" ref="G5:G45" si="14">AB5+AM5+AX5+BI5+BT5+CE5+CP5+DA5+DL5+DW5+EH5+ES5+FD5+FO5+FZ5+GK5+GV5+HG5+HR5+IC5+IN5</f>
        <v>2494</v>
      </c>
      <c r="H5" s="176">
        <f t="shared" ref="H5:H45" si="15">AC5+AN5+AY5+BJ5+BU5+CF5+CQ5+DB5+DM5+DX5+EI5+ET5+FE5+FP5+GA5+GL5+GW5+HH5+HS5+ID5+IO5</f>
        <v>438</v>
      </c>
      <c r="I5" s="176">
        <f t="shared" ref="I5:I45" si="16">AD5+AO5+AZ5+BK5+BV5+CG5+CR5+DC5+DN5+DY5+EJ5+EU5+FF5+FQ5+GB5+GM5+GX5+HI5+HT5+IE5+IP5</f>
        <v>117</v>
      </c>
      <c r="J5" s="176">
        <f t="shared" ref="J5:J45" si="17">AE5+AP5+BA5+BL5+BW5+CH5+CS5+DD5+DO5+DZ5+EK5+EV5+FG5+FR5+GC5+GN5+GY5+HJ5+HU5+IF5+IQ5</f>
        <v>386</v>
      </c>
      <c r="K5" s="176">
        <f t="shared" ref="K5:K45" si="18">AF5+AQ5+BB5+BM5+BX5+CI5+CT5+DE5+DP5+EA5+EL5+EW5+FH5+FS5+GD5+GO5+GZ5+HK5+HV5+IG5+IR5</f>
        <v>329</v>
      </c>
      <c r="L5" s="176">
        <f t="shared" ref="L5:L45" si="19">AG5+AR5+BC5+BN5+BY5+CJ5+CU5+DF5+DQ5+EB5+EM5+EX5+FI5+FT5+GE5+GP5+HA5+HL5+HW5+IH5+IS5</f>
        <v>49</v>
      </c>
      <c r="M5" s="176">
        <f t="shared" ref="M5:M45" si="20">AH5+AS5+BD5+BO5+BZ5+CK5+CV5+DG5+DR5+EC5+EN5+EY5+FJ5+FU5+GF5+GQ5+HB5+HM5+HX5+II5+IT5</f>
        <v>62</v>
      </c>
      <c r="N5" s="107">
        <f t="shared" ref="N5:N45" si="21">AI5+AT5+BE5+BP5+CA5+CL5+CW5+DH5+DS5+ED5+EO5+EZ5+FK5+FV5+GG5+GR5+HC5+HN5+HY5+IJ5+IU5</f>
        <v>33</v>
      </c>
      <c r="O5" s="108">
        <f t="shared" si="1"/>
        <v>66.864508848645315</v>
      </c>
      <c r="P5" s="109">
        <f t="shared" si="2"/>
        <v>28.895085773808876</v>
      </c>
      <c r="Q5" s="109">
        <f t="shared" si="3"/>
        <v>2.7061338310131182</v>
      </c>
      <c r="R5" s="179">
        <f t="shared" si="4"/>
        <v>0.47525525981705929</v>
      </c>
      <c r="S5" s="179">
        <f t="shared" si="5"/>
        <v>0.12695174748537885</v>
      </c>
      <c r="T5" s="179">
        <f t="shared" si="6"/>
        <v>0.41883226093466863</v>
      </c>
      <c r="U5" s="179">
        <f t="shared" si="7"/>
        <v>0.35698397369820206</v>
      </c>
      <c r="V5" s="179">
        <f t="shared" si="8"/>
        <v>5.3167825869944986E-2</v>
      </c>
      <c r="W5" s="179">
        <f t="shared" si="9"/>
        <v>6.7273575590542645E-2</v>
      </c>
      <c r="X5" s="110">
        <f t="shared" si="10"/>
        <v>3.5806903136901727E-2</v>
      </c>
      <c r="Y5" s="203">
        <v>4068</v>
      </c>
      <c r="Z5" s="115">
        <v>2537</v>
      </c>
      <c r="AA5" s="204">
        <v>1325</v>
      </c>
      <c r="AB5" s="115">
        <v>126</v>
      </c>
      <c r="AC5" s="115">
        <v>15</v>
      </c>
      <c r="AD5" s="115">
        <v>0</v>
      </c>
      <c r="AE5" s="115">
        <v>31</v>
      </c>
      <c r="AF5" s="115">
        <v>22</v>
      </c>
      <c r="AG5" s="327">
        <v>2</v>
      </c>
      <c r="AH5" s="328">
        <v>8</v>
      </c>
      <c r="AI5" s="205">
        <v>2</v>
      </c>
      <c r="AJ5" s="203">
        <v>4572</v>
      </c>
      <c r="AK5" s="115">
        <v>2762</v>
      </c>
      <c r="AL5" s="204">
        <v>1554</v>
      </c>
      <c r="AM5" s="115">
        <v>156</v>
      </c>
      <c r="AN5" s="115">
        <v>27</v>
      </c>
      <c r="AO5" s="115">
        <v>1</v>
      </c>
      <c r="AP5" s="115">
        <v>36</v>
      </c>
      <c r="AQ5" s="115">
        <v>23</v>
      </c>
      <c r="AR5" s="327">
        <v>2</v>
      </c>
      <c r="AS5" s="328">
        <v>10</v>
      </c>
      <c r="AT5" s="205">
        <v>1</v>
      </c>
      <c r="AU5" s="203">
        <v>4987</v>
      </c>
      <c r="AV5" s="115">
        <v>3157</v>
      </c>
      <c r="AW5" s="204">
        <v>1607</v>
      </c>
      <c r="AX5" s="115">
        <v>159</v>
      </c>
      <c r="AY5" s="115">
        <v>24</v>
      </c>
      <c r="AZ5" s="115">
        <v>2</v>
      </c>
      <c r="BA5" s="115">
        <v>18</v>
      </c>
      <c r="BB5" s="115">
        <v>18</v>
      </c>
      <c r="BC5" s="327">
        <v>1</v>
      </c>
      <c r="BD5" s="328">
        <v>1</v>
      </c>
      <c r="BE5" s="205">
        <v>0</v>
      </c>
      <c r="BF5" s="203">
        <v>5081</v>
      </c>
      <c r="BG5" s="115">
        <v>3316</v>
      </c>
      <c r="BH5" s="204">
        <v>1552</v>
      </c>
      <c r="BI5" s="115">
        <v>134</v>
      </c>
      <c r="BJ5" s="115">
        <v>30</v>
      </c>
      <c r="BK5" s="115">
        <v>2</v>
      </c>
      <c r="BL5" s="115">
        <v>24</v>
      </c>
      <c r="BM5" s="115">
        <v>17</v>
      </c>
      <c r="BN5" s="327">
        <v>2</v>
      </c>
      <c r="BO5" s="328">
        <v>4</v>
      </c>
      <c r="BP5" s="205">
        <v>0</v>
      </c>
      <c r="BQ5" s="203">
        <v>4280</v>
      </c>
      <c r="BR5" s="115">
        <v>2861</v>
      </c>
      <c r="BS5" s="204">
        <v>1248</v>
      </c>
      <c r="BT5" s="115">
        <v>110</v>
      </c>
      <c r="BU5" s="115">
        <v>29</v>
      </c>
      <c r="BV5" s="115">
        <v>1</v>
      </c>
      <c r="BW5" s="115">
        <v>12</v>
      </c>
      <c r="BX5" s="115">
        <v>15</v>
      </c>
      <c r="BY5" s="327">
        <v>4</v>
      </c>
      <c r="BZ5" s="328">
        <v>0</v>
      </c>
      <c r="CA5" s="205">
        <v>0</v>
      </c>
      <c r="CB5" s="203">
        <v>4704</v>
      </c>
      <c r="CC5" s="115">
        <v>3183</v>
      </c>
      <c r="CD5" s="204">
        <v>1344</v>
      </c>
      <c r="CE5" s="115">
        <v>118</v>
      </c>
      <c r="CF5" s="115">
        <v>22</v>
      </c>
      <c r="CG5" s="115">
        <v>0</v>
      </c>
      <c r="CH5" s="115">
        <v>16</v>
      </c>
      <c r="CI5" s="115">
        <v>16</v>
      </c>
      <c r="CJ5" s="327">
        <v>2</v>
      </c>
      <c r="CK5" s="328">
        <v>1</v>
      </c>
      <c r="CL5" s="205">
        <v>2</v>
      </c>
      <c r="CM5" s="203">
        <v>4821</v>
      </c>
      <c r="CN5" s="115">
        <v>3281</v>
      </c>
      <c r="CO5" s="204">
        <v>1344</v>
      </c>
      <c r="CP5" s="115">
        <v>134</v>
      </c>
      <c r="CQ5" s="115">
        <v>18</v>
      </c>
      <c r="CR5" s="115">
        <v>3</v>
      </c>
      <c r="CS5" s="115">
        <v>12</v>
      </c>
      <c r="CT5" s="115">
        <v>21</v>
      </c>
      <c r="CU5" s="327">
        <v>3</v>
      </c>
      <c r="CV5" s="328">
        <v>4</v>
      </c>
      <c r="CW5" s="205">
        <v>1</v>
      </c>
      <c r="CX5" s="203">
        <v>4589</v>
      </c>
      <c r="CY5" s="115">
        <v>3150</v>
      </c>
      <c r="CZ5" s="204">
        <v>1287</v>
      </c>
      <c r="DA5" s="115">
        <v>110</v>
      </c>
      <c r="DB5" s="115">
        <v>12</v>
      </c>
      <c r="DC5" s="115">
        <v>4</v>
      </c>
      <c r="DD5" s="115">
        <v>15</v>
      </c>
      <c r="DE5" s="115">
        <v>6</v>
      </c>
      <c r="DF5" s="327">
        <v>1</v>
      </c>
      <c r="DG5" s="328">
        <v>2</v>
      </c>
      <c r="DH5" s="205">
        <v>2</v>
      </c>
      <c r="DI5" s="203">
        <v>4839</v>
      </c>
      <c r="DJ5" s="115">
        <v>3246</v>
      </c>
      <c r="DK5" s="204">
        <v>1360</v>
      </c>
      <c r="DL5" s="115">
        <v>166</v>
      </c>
      <c r="DM5" s="115">
        <v>25</v>
      </c>
      <c r="DN5" s="115">
        <v>2</v>
      </c>
      <c r="DO5" s="115">
        <v>25</v>
      </c>
      <c r="DP5" s="115">
        <v>6</v>
      </c>
      <c r="DQ5" s="327">
        <v>4</v>
      </c>
      <c r="DR5" s="328">
        <v>3</v>
      </c>
      <c r="DS5" s="205">
        <v>2</v>
      </c>
      <c r="DT5" s="203">
        <v>4368</v>
      </c>
      <c r="DU5" s="115">
        <v>2925</v>
      </c>
      <c r="DV5" s="204">
        <v>1274</v>
      </c>
      <c r="DW5" s="115">
        <v>111</v>
      </c>
      <c r="DX5" s="115">
        <v>18</v>
      </c>
      <c r="DY5" s="115">
        <v>11</v>
      </c>
      <c r="DZ5" s="115">
        <v>13</v>
      </c>
      <c r="EA5" s="115">
        <v>12</v>
      </c>
      <c r="EB5" s="327">
        <v>2</v>
      </c>
      <c r="EC5" s="328">
        <v>0</v>
      </c>
      <c r="ED5" s="205">
        <v>2</v>
      </c>
      <c r="EE5" s="203">
        <v>4036</v>
      </c>
      <c r="EF5" s="115">
        <v>2769</v>
      </c>
      <c r="EG5" s="204">
        <v>1083</v>
      </c>
      <c r="EH5" s="115">
        <v>116</v>
      </c>
      <c r="EI5" s="115">
        <v>25</v>
      </c>
      <c r="EJ5" s="115">
        <v>11</v>
      </c>
      <c r="EK5" s="115">
        <v>10</v>
      </c>
      <c r="EL5" s="115">
        <v>14</v>
      </c>
      <c r="EM5" s="327">
        <v>1</v>
      </c>
      <c r="EN5" s="328">
        <v>7</v>
      </c>
      <c r="EO5" s="205">
        <v>0</v>
      </c>
      <c r="EP5" s="203">
        <v>4583</v>
      </c>
      <c r="EQ5" s="115">
        <v>3094</v>
      </c>
      <c r="ER5" s="204">
        <v>1293</v>
      </c>
      <c r="ES5" s="115">
        <v>127</v>
      </c>
      <c r="ET5" s="115">
        <v>15</v>
      </c>
      <c r="EU5" s="115">
        <v>12</v>
      </c>
      <c r="EV5" s="115">
        <v>22</v>
      </c>
      <c r="EW5" s="115">
        <v>17</v>
      </c>
      <c r="EX5" s="327">
        <v>2</v>
      </c>
      <c r="EY5" s="328">
        <v>1</v>
      </c>
      <c r="EZ5" s="205">
        <v>0</v>
      </c>
      <c r="FA5" s="203">
        <v>4156</v>
      </c>
      <c r="FB5" s="115">
        <v>2859</v>
      </c>
      <c r="FC5" s="204">
        <v>1118</v>
      </c>
      <c r="FD5" s="115">
        <v>111</v>
      </c>
      <c r="FE5" s="115">
        <v>21</v>
      </c>
      <c r="FF5" s="115">
        <v>3</v>
      </c>
      <c r="FG5" s="115">
        <v>19</v>
      </c>
      <c r="FH5" s="115">
        <v>18</v>
      </c>
      <c r="FI5" s="327">
        <v>0</v>
      </c>
      <c r="FJ5" s="328">
        <v>5</v>
      </c>
      <c r="FK5" s="205">
        <v>2</v>
      </c>
      <c r="FL5" s="203">
        <v>4124</v>
      </c>
      <c r="FM5" s="115">
        <v>2823</v>
      </c>
      <c r="FN5" s="204">
        <v>1107</v>
      </c>
      <c r="FO5" s="115">
        <v>119</v>
      </c>
      <c r="FP5" s="115">
        <v>20</v>
      </c>
      <c r="FQ5" s="115">
        <v>10</v>
      </c>
      <c r="FR5" s="115">
        <v>11</v>
      </c>
      <c r="FS5" s="115">
        <v>27</v>
      </c>
      <c r="FT5" s="327">
        <v>2</v>
      </c>
      <c r="FU5" s="328">
        <v>5</v>
      </c>
      <c r="FV5" s="205">
        <v>0</v>
      </c>
      <c r="FW5" s="203">
        <v>4125</v>
      </c>
      <c r="FX5" s="115">
        <v>2807</v>
      </c>
      <c r="FY5" s="204">
        <v>1138</v>
      </c>
      <c r="FZ5" s="115">
        <v>116</v>
      </c>
      <c r="GA5" s="115">
        <v>17</v>
      </c>
      <c r="GB5" s="115">
        <v>11</v>
      </c>
      <c r="GC5" s="115">
        <v>18</v>
      </c>
      <c r="GD5" s="115">
        <v>15</v>
      </c>
      <c r="GE5" s="327">
        <v>2</v>
      </c>
      <c r="GF5" s="328">
        <v>0</v>
      </c>
      <c r="GG5" s="205">
        <v>1</v>
      </c>
      <c r="GH5" s="203">
        <v>4136</v>
      </c>
      <c r="GI5" s="115">
        <v>2810</v>
      </c>
      <c r="GJ5" s="204">
        <v>1165</v>
      </c>
      <c r="GK5" s="115">
        <v>86</v>
      </c>
      <c r="GL5" s="115">
        <v>23</v>
      </c>
      <c r="GM5" s="115">
        <v>5</v>
      </c>
      <c r="GN5" s="115">
        <v>19</v>
      </c>
      <c r="GO5" s="115">
        <v>22</v>
      </c>
      <c r="GP5" s="327">
        <v>4</v>
      </c>
      <c r="GQ5" s="328">
        <v>2</v>
      </c>
      <c r="GR5" s="205">
        <v>0</v>
      </c>
      <c r="GS5" s="203">
        <v>3926</v>
      </c>
      <c r="GT5" s="115">
        <v>2671</v>
      </c>
      <c r="GU5" s="204">
        <v>1096</v>
      </c>
      <c r="GV5" s="115">
        <v>98</v>
      </c>
      <c r="GW5" s="115">
        <v>19</v>
      </c>
      <c r="GX5" s="115">
        <v>3</v>
      </c>
      <c r="GY5" s="115">
        <v>18</v>
      </c>
      <c r="GZ5" s="115">
        <v>14</v>
      </c>
      <c r="HA5" s="327">
        <v>3</v>
      </c>
      <c r="HB5" s="328">
        <v>2</v>
      </c>
      <c r="HC5" s="205">
        <v>2</v>
      </c>
      <c r="HD5" s="203">
        <v>4108</v>
      </c>
      <c r="HE5" s="115">
        <v>2793</v>
      </c>
      <c r="HF5" s="204">
        <v>1148</v>
      </c>
      <c r="HG5" s="115">
        <v>105</v>
      </c>
      <c r="HH5" s="115">
        <v>20</v>
      </c>
      <c r="HI5" s="115">
        <v>5</v>
      </c>
      <c r="HJ5" s="115">
        <v>21</v>
      </c>
      <c r="HK5" s="115">
        <v>10</v>
      </c>
      <c r="HL5" s="327">
        <v>4</v>
      </c>
      <c r="HM5" s="328">
        <v>0</v>
      </c>
      <c r="HN5" s="205">
        <v>2</v>
      </c>
      <c r="HO5" s="203">
        <v>4267</v>
      </c>
      <c r="HP5" s="115">
        <v>2869</v>
      </c>
      <c r="HQ5" s="204">
        <v>1224</v>
      </c>
      <c r="HR5" s="115">
        <v>94</v>
      </c>
      <c r="HS5" s="115">
        <v>18</v>
      </c>
      <c r="HT5" s="115">
        <v>14</v>
      </c>
      <c r="HU5" s="115">
        <v>22</v>
      </c>
      <c r="HV5" s="115">
        <v>21</v>
      </c>
      <c r="HW5" s="327">
        <v>2</v>
      </c>
      <c r="HX5" s="328">
        <v>0</v>
      </c>
      <c r="HY5" s="205">
        <v>3</v>
      </c>
      <c r="HZ5" s="203">
        <v>4043</v>
      </c>
      <c r="IA5" s="115">
        <v>2724</v>
      </c>
      <c r="IB5" s="204">
        <v>1175</v>
      </c>
      <c r="IC5" s="115">
        <v>84</v>
      </c>
      <c r="ID5" s="115">
        <v>23</v>
      </c>
      <c r="IE5" s="115">
        <v>7</v>
      </c>
      <c r="IF5" s="115">
        <v>10</v>
      </c>
      <c r="IG5" s="115">
        <v>11</v>
      </c>
      <c r="IH5" s="327">
        <v>2</v>
      </c>
      <c r="II5" s="328">
        <v>2</v>
      </c>
      <c r="IJ5" s="205">
        <v>5</v>
      </c>
      <c r="IK5" s="203">
        <v>4348</v>
      </c>
      <c r="IL5" s="115">
        <v>2986</v>
      </c>
      <c r="IM5" s="204">
        <v>1188</v>
      </c>
      <c r="IN5" s="115">
        <v>114</v>
      </c>
      <c r="IO5" s="115">
        <v>17</v>
      </c>
      <c r="IP5" s="115">
        <v>10</v>
      </c>
      <c r="IQ5" s="115">
        <v>14</v>
      </c>
      <c r="IR5" s="115">
        <v>4</v>
      </c>
      <c r="IS5" s="327">
        <v>4</v>
      </c>
      <c r="IT5" s="328">
        <v>5</v>
      </c>
      <c r="IU5" s="205">
        <v>6</v>
      </c>
    </row>
    <row r="6" spans="1:255" ht="11.4" x14ac:dyDescent="0.2">
      <c r="A6" s="405"/>
      <c r="C6" s="117" t="s">
        <v>75</v>
      </c>
      <c r="D6" s="101">
        <f t="shared" si="11"/>
        <v>122189</v>
      </c>
      <c r="E6" s="193">
        <f t="shared" si="12"/>
        <v>85007</v>
      </c>
      <c r="F6" s="193">
        <f t="shared" si="13"/>
        <v>32078</v>
      </c>
      <c r="G6" s="193">
        <f t="shared" si="14"/>
        <v>3294</v>
      </c>
      <c r="H6" s="175">
        <f t="shared" si="15"/>
        <v>479</v>
      </c>
      <c r="I6" s="175">
        <f t="shared" si="16"/>
        <v>443</v>
      </c>
      <c r="J6" s="175">
        <f t="shared" si="17"/>
        <v>143</v>
      </c>
      <c r="K6" s="175">
        <f t="shared" si="18"/>
        <v>539</v>
      </c>
      <c r="L6" s="175">
        <f t="shared" si="19"/>
        <v>63</v>
      </c>
      <c r="M6" s="175">
        <f t="shared" si="20"/>
        <v>119</v>
      </c>
      <c r="N6" s="102">
        <f t="shared" si="21"/>
        <v>24</v>
      </c>
      <c r="O6" s="103">
        <f t="shared" si="1"/>
        <v>69.570092234161834</v>
      </c>
      <c r="P6" s="104">
        <f t="shared" si="2"/>
        <v>26.252772344482729</v>
      </c>
      <c r="Q6" s="104">
        <f t="shared" si="3"/>
        <v>2.6958236829829199</v>
      </c>
      <c r="R6" s="178">
        <f t="shared" si="4"/>
        <v>0.39201564788974463</v>
      </c>
      <c r="S6" s="178">
        <f t="shared" si="5"/>
        <v>0.36255309397736291</v>
      </c>
      <c r="T6" s="178">
        <f t="shared" si="6"/>
        <v>0.11703181137418261</v>
      </c>
      <c r="U6" s="178">
        <f t="shared" si="7"/>
        <v>0.44111990441038068</v>
      </c>
      <c r="V6" s="178">
        <f t="shared" si="8"/>
        <v>5.1559469346667872E-2</v>
      </c>
      <c r="W6" s="178">
        <f t="shared" si="9"/>
        <v>9.7390108765928199E-2</v>
      </c>
      <c r="X6" s="105">
        <f t="shared" si="10"/>
        <v>1.9641702608254423E-2</v>
      </c>
      <c r="Y6" s="200">
        <v>4691</v>
      </c>
      <c r="Z6" s="114">
        <v>3215</v>
      </c>
      <c r="AA6" s="201">
        <v>1252</v>
      </c>
      <c r="AB6" s="114">
        <v>171</v>
      </c>
      <c r="AC6" s="114">
        <v>10</v>
      </c>
      <c r="AD6" s="114">
        <v>7</v>
      </c>
      <c r="AE6" s="114">
        <v>6</v>
      </c>
      <c r="AF6" s="114">
        <v>16</v>
      </c>
      <c r="AG6" s="329">
        <v>5</v>
      </c>
      <c r="AH6" s="330">
        <v>9</v>
      </c>
      <c r="AI6" s="202">
        <v>0</v>
      </c>
      <c r="AJ6" s="200">
        <v>5386</v>
      </c>
      <c r="AK6" s="114">
        <v>3732</v>
      </c>
      <c r="AL6" s="201">
        <v>1433</v>
      </c>
      <c r="AM6" s="114">
        <v>155</v>
      </c>
      <c r="AN6" s="114">
        <v>17</v>
      </c>
      <c r="AO6" s="114">
        <v>7</v>
      </c>
      <c r="AP6" s="114">
        <v>8</v>
      </c>
      <c r="AQ6" s="114">
        <v>19</v>
      </c>
      <c r="AR6" s="329">
        <v>6</v>
      </c>
      <c r="AS6" s="330">
        <v>7</v>
      </c>
      <c r="AT6" s="202">
        <v>2</v>
      </c>
      <c r="AU6" s="200">
        <v>6289</v>
      </c>
      <c r="AV6" s="114">
        <v>4294</v>
      </c>
      <c r="AW6" s="201">
        <v>1738</v>
      </c>
      <c r="AX6" s="114">
        <v>168</v>
      </c>
      <c r="AY6" s="114">
        <v>27</v>
      </c>
      <c r="AZ6" s="114">
        <v>10</v>
      </c>
      <c r="BA6" s="114">
        <v>8</v>
      </c>
      <c r="BB6" s="114">
        <v>35</v>
      </c>
      <c r="BC6" s="329">
        <v>2</v>
      </c>
      <c r="BD6" s="330">
        <v>6</v>
      </c>
      <c r="BE6" s="202">
        <v>1</v>
      </c>
      <c r="BF6" s="200">
        <v>6984</v>
      </c>
      <c r="BG6" s="114">
        <v>4867</v>
      </c>
      <c r="BH6" s="201">
        <v>1843</v>
      </c>
      <c r="BI6" s="114">
        <v>177</v>
      </c>
      <c r="BJ6" s="114">
        <v>26</v>
      </c>
      <c r="BK6" s="114">
        <v>20</v>
      </c>
      <c r="BL6" s="114">
        <v>14</v>
      </c>
      <c r="BM6" s="114">
        <v>27</v>
      </c>
      <c r="BN6" s="329">
        <v>2</v>
      </c>
      <c r="BO6" s="330">
        <v>8</v>
      </c>
      <c r="BP6" s="202">
        <v>0</v>
      </c>
      <c r="BQ6" s="200">
        <v>6272</v>
      </c>
      <c r="BR6" s="114">
        <v>4431</v>
      </c>
      <c r="BS6" s="201">
        <v>1632</v>
      </c>
      <c r="BT6" s="114">
        <v>142</v>
      </c>
      <c r="BU6" s="114">
        <v>15</v>
      </c>
      <c r="BV6" s="114">
        <v>9</v>
      </c>
      <c r="BW6" s="114">
        <v>5</v>
      </c>
      <c r="BX6" s="114">
        <v>28</v>
      </c>
      <c r="BY6" s="329">
        <v>2</v>
      </c>
      <c r="BZ6" s="330">
        <v>7</v>
      </c>
      <c r="CA6" s="202">
        <v>1</v>
      </c>
      <c r="CB6" s="200">
        <v>6575</v>
      </c>
      <c r="CC6" s="114">
        <v>4602</v>
      </c>
      <c r="CD6" s="201">
        <v>1734</v>
      </c>
      <c r="CE6" s="114">
        <v>170</v>
      </c>
      <c r="CF6" s="114">
        <v>28</v>
      </c>
      <c r="CG6" s="114">
        <v>4</v>
      </c>
      <c r="CH6" s="114">
        <v>1</v>
      </c>
      <c r="CI6" s="114">
        <v>27</v>
      </c>
      <c r="CJ6" s="329">
        <v>1</v>
      </c>
      <c r="CK6" s="330">
        <v>8</v>
      </c>
      <c r="CL6" s="202">
        <v>0</v>
      </c>
      <c r="CM6" s="200">
        <v>6638</v>
      </c>
      <c r="CN6" s="114">
        <v>4673</v>
      </c>
      <c r="CO6" s="201">
        <v>1719</v>
      </c>
      <c r="CP6" s="114">
        <v>177</v>
      </c>
      <c r="CQ6" s="114">
        <v>25</v>
      </c>
      <c r="CR6" s="114">
        <v>6</v>
      </c>
      <c r="CS6" s="114">
        <v>6</v>
      </c>
      <c r="CT6" s="114">
        <v>25</v>
      </c>
      <c r="CU6" s="329">
        <v>1</v>
      </c>
      <c r="CV6" s="330">
        <v>6</v>
      </c>
      <c r="CW6" s="202">
        <v>0</v>
      </c>
      <c r="CX6" s="200">
        <v>6429</v>
      </c>
      <c r="CY6" s="114">
        <v>4457</v>
      </c>
      <c r="CZ6" s="201">
        <v>1701</v>
      </c>
      <c r="DA6" s="114">
        <v>165</v>
      </c>
      <c r="DB6" s="114">
        <v>36</v>
      </c>
      <c r="DC6" s="114">
        <v>30</v>
      </c>
      <c r="DD6" s="114">
        <v>2</v>
      </c>
      <c r="DE6" s="114">
        <v>30</v>
      </c>
      <c r="DF6" s="329">
        <v>2</v>
      </c>
      <c r="DG6" s="330">
        <v>5</v>
      </c>
      <c r="DH6" s="202">
        <v>1</v>
      </c>
      <c r="DI6" s="200">
        <v>6510</v>
      </c>
      <c r="DJ6" s="114">
        <v>4592</v>
      </c>
      <c r="DK6" s="201">
        <v>1582</v>
      </c>
      <c r="DL6" s="114">
        <v>197</v>
      </c>
      <c r="DM6" s="114">
        <v>25</v>
      </c>
      <c r="DN6" s="114">
        <v>56</v>
      </c>
      <c r="DO6" s="114">
        <v>12</v>
      </c>
      <c r="DP6" s="114">
        <v>31</v>
      </c>
      <c r="DQ6" s="329">
        <v>3</v>
      </c>
      <c r="DR6" s="330">
        <v>10</v>
      </c>
      <c r="DS6" s="202">
        <v>2</v>
      </c>
      <c r="DT6" s="200">
        <v>5623</v>
      </c>
      <c r="DU6" s="114">
        <v>3876</v>
      </c>
      <c r="DV6" s="201">
        <v>1511</v>
      </c>
      <c r="DW6" s="114">
        <v>135</v>
      </c>
      <c r="DX6" s="114">
        <v>29</v>
      </c>
      <c r="DY6" s="114">
        <v>35</v>
      </c>
      <c r="DZ6" s="114">
        <v>2</v>
      </c>
      <c r="EA6" s="114">
        <v>26</v>
      </c>
      <c r="EB6" s="329">
        <v>3</v>
      </c>
      <c r="EC6" s="330">
        <v>5</v>
      </c>
      <c r="ED6" s="202">
        <v>1</v>
      </c>
      <c r="EE6" s="200">
        <v>5504</v>
      </c>
      <c r="EF6" s="114">
        <v>3770</v>
      </c>
      <c r="EG6" s="201">
        <v>1480</v>
      </c>
      <c r="EH6" s="114">
        <v>141</v>
      </c>
      <c r="EI6" s="114">
        <v>28</v>
      </c>
      <c r="EJ6" s="114">
        <v>38</v>
      </c>
      <c r="EK6" s="114">
        <v>11</v>
      </c>
      <c r="EL6" s="114">
        <v>30</v>
      </c>
      <c r="EM6" s="329">
        <v>4</v>
      </c>
      <c r="EN6" s="330">
        <v>2</v>
      </c>
      <c r="EO6" s="202">
        <v>0</v>
      </c>
      <c r="EP6" s="200">
        <v>5992</v>
      </c>
      <c r="EQ6" s="114">
        <v>4142</v>
      </c>
      <c r="ER6" s="201">
        <v>1570</v>
      </c>
      <c r="ES6" s="114">
        <v>169</v>
      </c>
      <c r="ET6" s="114">
        <v>30</v>
      </c>
      <c r="EU6" s="114">
        <v>31</v>
      </c>
      <c r="EV6" s="114">
        <v>9</v>
      </c>
      <c r="EW6" s="114">
        <v>33</v>
      </c>
      <c r="EX6" s="329">
        <v>4</v>
      </c>
      <c r="EY6" s="330">
        <v>3</v>
      </c>
      <c r="EZ6" s="202">
        <v>1</v>
      </c>
      <c r="FA6" s="200">
        <v>5626</v>
      </c>
      <c r="FB6" s="114">
        <v>3896</v>
      </c>
      <c r="FC6" s="201">
        <v>1486</v>
      </c>
      <c r="FD6" s="114">
        <v>162</v>
      </c>
      <c r="FE6" s="114">
        <v>30</v>
      </c>
      <c r="FF6" s="114">
        <v>18</v>
      </c>
      <c r="FG6" s="114">
        <v>8</v>
      </c>
      <c r="FH6" s="114">
        <v>15</v>
      </c>
      <c r="FI6" s="329">
        <v>7</v>
      </c>
      <c r="FJ6" s="330">
        <v>2</v>
      </c>
      <c r="FK6" s="202">
        <v>2</v>
      </c>
      <c r="FL6" s="200">
        <v>5501</v>
      </c>
      <c r="FM6" s="114">
        <v>3805</v>
      </c>
      <c r="FN6" s="201">
        <v>1470</v>
      </c>
      <c r="FO6" s="114">
        <v>152</v>
      </c>
      <c r="FP6" s="114">
        <v>23</v>
      </c>
      <c r="FQ6" s="114">
        <v>12</v>
      </c>
      <c r="FR6" s="114">
        <v>6</v>
      </c>
      <c r="FS6" s="114">
        <v>25</v>
      </c>
      <c r="FT6" s="329">
        <v>2</v>
      </c>
      <c r="FU6" s="330">
        <v>6</v>
      </c>
      <c r="FV6" s="202">
        <v>0</v>
      </c>
      <c r="FW6" s="200">
        <v>5519</v>
      </c>
      <c r="FX6" s="114">
        <v>3850</v>
      </c>
      <c r="FY6" s="201">
        <v>1443</v>
      </c>
      <c r="FZ6" s="114">
        <v>147</v>
      </c>
      <c r="GA6" s="114">
        <v>28</v>
      </c>
      <c r="GB6" s="114">
        <v>11</v>
      </c>
      <c r="GC6" s="114">
        <v>9</v>
      </c>
      <c r="GD6" s="114">
        <v>25</v>
      </c>
      <c r="GE6" s="329">
        <v>2</v>
      </c>
      <c r="GF6" s="330">
        <v>4</v>
      </c>
      <c r="GG6" s="202">
        <v>0</v>
      </c>
      <c r="GH6" s="200">
        <v>5239</v>
      </c>
      <c r="GI6" s="114">
        <v>3609</v>
      </c>
      <c r="GJ6" s="201">
        <v>1403</v>
      </c>
      <c r="GK6" s="114">
        <v>153</v>
      </c>
      <c r="GL6" s="114">
        <v>18</v>
      </c>
      <c r="GM6" s="114">
        <v>18</v>
      </c>
      <c r="GN6" s="114">
        <v>7</v>
      </c>
      <c r="GO6" s="114">
        <v>25</v>
      </c>
      <c r="GP6" s="329">
        <v>1</v>
      </c>
      <c r="GQ6" s="330">
        <v>3</v>
      </c>
      <c r="GR6" s="202">
        <v>2</v>
      </c>
      <c r="GS6" s="200">
        <v>5272</v>
      </c>
      <c r="GT6" s="114">
        <v>3678</v>
      </c>
      <c r="GU6" s="201">
        <v>1371</v>
      </c>
      <c r="GV6" s="114">
        <v>164</v>
      </c>
      <c r="GW6" s="114">
        <v>16</v>
      </c>
      <c r="GX6" s="114">
        <v>16</v>
      </c>
      <c r="GY6" s="114">
        <v>5</v>
      </c>
      <c r="GZ6" s="114">
        <v>15</v>
      </c>
      <c r="HA6" s="329">
        <v>2</v>
      </c>
      <c r="HB6" s="330">
        <v>5</v>
      </c>
      <c r="HC6" s="202">
        <v>0</v>
      </c>
      <c r="HD6" s="200">
        <v>5446</v>
      </c>
      <c r="HE6" s="114">
        <v>3824</v>
      </c>
      <c r="HF6" s="201">
        <v>1413</v>
      </c>
      <c r="HG6" s="114">
        <v>134</v>
      </c>
      <c r="HH6" s="114">
        <v>11</v>
      </c>
      <c r="HI6" s="114">
        <v>15</v>
      </c>
      <c r="HJ6" s="114">
        <v>9</v>
      </c>
      <c r="HK6" s="114">
        <v>25</v>
      </c>
      <c r="HL6" s="329">
        <v>4</v>
      </c>
      <c r="HM6" s="330">
        <v>4</v>
      </c>
      <c r="HN6" s="202">
        <v>7</v>
      </c>
      <c r="HO6" s="200">
        <v>5414</v>
      </c>
      <c r="HP6" s="114">
        <v>3812</v>
      </c>
      <c r="HQ6" s="201">
        <v>1380</v>
      </c>
      <c r="HR6" s="114">
        <v>147</v>
      </c>
      <c r="HS6" s="114">
        <v>24</v>
      </c>
      <c r="HT6" s="114">
        <v>14</v>
      </c>
      <c r="HU6" s="114">
        <v>5</v>
      </c>
      <c r="HV6" s="114">
        <v>22</v>
      </c>
      <c r="HW6" s="329">
        <v>6</v>
      </c>
      <c r="HX6" s="330">
        <v>4</v>
      </c>
      <c r="HY6" s="202">
        <v>0</v>
      </c>
      <c r="HZ6" s="200">
        <v>5845</v>
      </c>
      <c r="IA6" s="114">
        <v>4077</v>
      </c>
      <c r="IB6" s="201">
        <v>1519</v>
      </c>
      <c r="IC6" s="114">
        <v>145</v>
      </c>
      <c r="ID6" s="114">
        <v>15</v>
      </c>
      <c r="IE6" s="114">
        <v>37</v>
      </c>
      <c r="IF6" s="114">
        <v>5</v>
      </c>
      <c r="IG6" s="114">
        <v>36</v>
      </c>
      <c r="IH6" s="329">
        <v>2</v>
      </c>
      <c r="II6" s="330">
        <v>8</v>
      </c>
      <c r="IJ6" s="202">
        <v>1</v>
      </c>
      <c r="IK6" s="200">
        <v>5434</v>
      </c>
      <c r="IL6" s="114">
        <v>3805</v>
      </c>
      <c r="IM6" s="201">
        <v>1398</v>
      </c>
      <c r="IN6" s="114">
        <v>123</v>
      </c>
      <c r="IO6" s="114">
        <v>18</v>
      </c>
      <c r="IP6" s="114">
        <v>49</v>
      </c>
      <c r="IQ6" s="114">
        <v>5</v>
      </c>
      <c r="IR6" s="114">
        <v>24</v>
      </c>
      <c r="IS6" s="329">
        <v>2</v>
      </c>
      <c r="IT6" s="330">
        <v>7</v>
      </c>
      <c r="IU6" s="202">
        <v>3</v>
      </c>
    </row>
    <row r="7" spans="1:255" ht="11.4" x14ac:dyDescent="0.2">
      <c r="A7" s="405"/>
      <c r="C7" s="116" t="s">
        <v>76</v>
      </c>
      <c r="D7" s="106">
        <f t="shared" si="11"/>
        <v>64399</v>
      </c>
      <c r="E7" s="194">
        <f t="shared" si="12"/>
        <v>44892</v>
      </c>
      <c r="F7" s="194">
        <f t="shared" si="13"/>
        <v>16875</v>
      </c>
      <c r="G7" s="194">
        <f t="shared" si="14"/>
        <v>1179</v>
      </c>
      <c r="H7" s="176">
        <f t="shared" si="15"/>
        <v>500</v>
      </c>
      <c r="I7" s="176">
        <f t="shared" si="16"/>
        <v>443</v>
      </c>
      <c r="J7" s="176">
        <f t="shared" si="17"/>
        <v>139</v>
      </c>
      <c r="K7" s="176">
        <f t="shared" si="18"/>
        <v>273</v>
      </c>
      <c r="L7" s="176">
        <f t="shared" si="19"/>
        <v>56</v>
      </c>
      <c r="M7" s="176">
        <f t="shared" si="20"/>
        <v>23</v>
      </c>
      <c r="N7" s="107">
        <f t="shared" si="21"/>
        <v>19</v>
      </c>
      <c r="O7" s="108">
        <f t="shared" si="1"/>
        <v>69.709156974487186</v>
      </c>
      <c r="P7" s="109">
        <f t="shared" si="2"/>
        <v>26.203823040730445</v>
      </c>
      <c r="Q7" s="109">
        <f t="shared" si="3"/>
        <v>1.8307737697790336</v>
      </c>
      <c r="R7" s="179">
        <f t="shared" si="4"/>
        <v>0.77640957157719837</v>
      </c>
      <c r="S7" s="179">
        <f t="shared" si="5"/>
        <v>0.68789888041739777</v>
      </c>
      <c r="T7" s="179">
        <f t="shared" si="6"/>
        <v>0.21584186089846114</v>
      </c>
      <c r="U7" s="179">
        <f t="shared" si="7"/>
        <v>0.4239196260811503</v>
      </c>
      <c r="V7" s="179">
        <f t="shared" si="8"/>
        <v>8.6957872016646232E-2</v>
      </c>
      <c r="W7" s="179">
        <f t="shared" si="9"/>
        <v>3.5714840292551127E-2</v>
      </c>
      <c r="X7" s="110">
        <f t="shared" si="10"/>
        <v>2.9503563719933543E-2</v>
      </c>
      <c r="Y7" s="203">
        <v>3725</v>
      </c>
      <c r="Z7" s="115">
        <v>2468</v>
      </c>
      <c r="AA7" s="204">
        <v>1106</v>
      </c>
      <c r="AB7" s="115">
        <v>82</v>
      </c>
      <c r="AC7" s="115">
        <v>20</v>
      </c>
      <c r="AD7" s="115">
        <v>3</v>
      </c>
      <c r="AE7" s="115">
        <v>7</v>
      </c>
      <c r="AF7" s="115">
        <v>32</v>
      </c>
      <c r="AG7" s="327">
        <v>5</v>
      </c>
      <c r="AH7" s="328">
        <v>2</v>
      </c>
      <c r="AI7" s="205">
        <v>0</v>
      </c>
      <c r="AJ7" s="203">
        <v>3998</v>
      </c>
      <c r="AK7" s="115">
        <v>2723</v>
      </c>
      <c r="AL7" s="204">
        <v>1128</v>
      </c>
      <c r="AM7" s="115">
        <v>78</v>
      </c>
      <c r="AN7" s="115">
        <v>34</v>
      </c>
      <c r="AO7" s="115">
        <v>3</v>
      </c>
      <c r="AP7" s="115">
        <v>9</v>
      </c>
      <c r="AQ7" s="115">
        <v>18</v>
      </c>
      <c r="AR7" s="327">
        <v>1</v>
      </c>
      <c r="AS7" s="328">
        <v>0</v>
      </c>
      <c r="AT7" s="205">
        <v>4</v>
      </c>
      <c r="AU7" s="203">
        <v>4012</v>
      </c>
      <c r="AV7" s="115">
        <v>2721</v>
      </c>
      <c r="AW7" s="204">
        <v>1162</v>
      </c>
      <c r="AX7" s="115">
        <v>73</v>
      </c>
      <c r="AY7" s="115">
        <v>30</v>
      </c>
      <c r="AZ7" s="115">
        <v>3</v>
      </c>
      <c r="BA7" s="115">
        <v>8</v>
      </c>
      <c r="BB7" s="115">
        <v>9</v>
      </c>
      <c r="BC7" s="327">
        <v>2</v>
      </c>
      <c r="BD7" s="328">
        <v>2</v>
      </c>
      <c r="BE7" s="205">
        <v>2</v>
      </c>
      <c r="BF7" s="203">
        <v>3958</v>
      </c>
      <c r="BG7" s="115">
        <v>2744</v>
      </c>
      <c r="BH7" s="204">
        <v>1082</v>
      </c>
      <c r="BI7" s="115">
        <v>54</v>
      </c>
      <c r="BJ7" s="115">
        <v>30</v>
      </c>
      <c r="BK7" s="115">
        <v>2</v>
      </c>
      <c r="BL7" s="115">
        <v>13</v>
      </c>
      <c r="BM7" s="115">
        <v>25</v>
      </c>
      <c r="BN7" s="327">
        <v>3</v>
      </c>
      <c r="BO7" s="328">
        <v>3</v>
      </c>
      <c r="BP7" s="205">
        <v>2</v>
      </c>
      <c r="BQ7" s="203">
        <v>3344</v>
      </c>
      <c r="BR7" s="115">
        <v>2316</v>
      </c>
      <c r="BS7" s="204">
        <v>920</v>
      </c>
      <c r="BT7" s="115">
        <v>63</v>
      </c>
      <c r="BU7" s="115">
        <v>23</v>
      </c>
      <c r="BV7" s="115">
        <v>2</v>
      </c>
      <c r="BW7" s="115">
        <v>7</v>
      </c>
      <c r="BX7" s="115">
        <v>10</v>
      </c>
      <c r="BY7" s="327">
        <v>3</v>
      </c>
      <c r="BZ7" s="328">
        <v>0</v>
      </c>
      <c r="CA7" s="205">
        <v>0</v>
      </c>
      <c r="CB7" s="203">
        <v>3424</v>
      </c>
      <c r="CC7" s="115">
        <v>2391</v>
      </c>
      <c r="CD7" s="204">
        <v>900</v>
      </c>
      <c r="CE7" s="115">
        <v>81</v>
      </c>
      <c r="CF7" s="115">
        <v>31</v>
      </c>
      <c r="CG7" s="115">
        <v>1</v>
      </c>
      <c r="CH7" s="115">
        <v>5</v>
      </c>
      <c r="CI7" s="115">
        <v>13</v>
      </c>
      <c r="CJ7" s="327">
        <v>2</v>
      </c>
      <c r="CK7" s="328">
        <v>0</v>
      </c>
      <c r="CL7" s="205">
        <v>0</v>
      </c>
      <c r="CM7" s="203">
        <v>3345</v>
      </c>
      <c r="CN7" s="115">
        <v>2376</v>
      </c>
      <c r="CO7" s="204">
        <v>853</v>
      </c>
      <c r="CP7" s="115">
        <v>72</v>
      </c>
      <c r="CQ7" s="115">
        <v>19</v>
      </c>
      <c r="CR7" s="115">
        <v>1</v>
      </c>
      <c r="CS7" s="115">
        <v>6</v>
      </c>
      <c r="CT7" s="115">
        <v>16</v>
      </c>
      <c r="CU7" s="327">
        <v>0</v>
      </c>
      <c r="CV7" s="328">
        <v>0</v>
      </c>
      <c r="CW7" s="205">
        <v>2</v>
      </c>
      <c r="CX7" s="203">
        <v>3354</v>
      </c>
      <c r="CY7" s="115">
        <v>2365</v>
      </c>
      <c r="CZ7" s="204">
        <v>873</v>
      </c>
      <c r="DA7" s="115">
        <v>59</v>
      </c>
      <c r="DB7" s="115">
        <v>25</v>
      </c>
      <c r="DC7" s="115">
        <v>17</v>
      </c>
      <c r="DD7" s="115">
        <v>3</v>
      </c>
      <c r="DE7" s="115">
        <v>10</v>
      </c>
      <c r="DF7" s="327">
        <v>2</v>
      </c>
      <c r="DG7" s="328">
        <v>0</v>
      </c>
      <c r="DH7" s="205">
        <v>0</v>
      </c>
      <c r="DI7" s="203">
        <v>3307</v>
      </c>
      <c r="DJ7" s="115">
        <v>2331</v>
      </c>
      <c r="DK7" s="204">
        <v>838</v>
      </c>
      <c r="DL7" s="115">
        <v>60</v>
      </c>
      <c r="DM7" s="115">
        <v>18</v>
      </c>
      <c r="DN7" s="115">
        <v>36</v>
      </c>
      <c r="DO7" s="115">
        <v>9</v>
      </c>
      <c r="DP7" s="115">
        <v>7</v>
      </c>
      <c r="DQ7" s="327">
        <v>4</v>
      </c>
      <c r="DR7" s="328">
        <v>2</v>
      </c>
      <c r="DS7" s="205">
        <v>2</v>
      </c>
      <c r="DT7" s="203">
        <v>2717</v>
      </c>
      <c r="DU7" s="115">
        <v>1929</v>
      </c>
      <c r="DV7" s="204">
        <v>675</v>
      </c>
      <c r="DW7" s="115">
        <v>46</v>
      </c>
      <c r="DX7" s="115">
        <v>22</v>
      </c>
      <c r="DY7" s="115">
        <v>28</v>
      </c>
      <c r="DZ7" s="115">
        <v>3</v>
      </c>
      <c r="EA7" s="115">
        <v>9</v>
      </c>
      <c r="EB7" s="327">
        <v>1</v>
      </c>
      <c r="EC7" s="328">
        <v>3</v>
      </c>
      <c r="ED7" s="205">
        <v>1</v>
      </c>
      <c r="EE7" s="203">
        <v>2736</v>
      </c>
      <c r="EF7" s="115">
        <v>1921</v>
      </c>
      <c r="EG7" s="204">
        <v>708</v>
      </c>
      <c r="EH7" s="115">
        <v>40</v>
      </c>
      <c r="EI7" s="115">
        <v>24</v>
      </c>
      <c r="EJ7" s="115">
        <v>32</v>
      </c>
      <c r="EK7" s="115">
        <v>3</v>
      </c>
      <c r="EL7" s="115">
        <v>4</v>
      </c>
      <c r="EM7" s="327">
        <v>2</v>
      </c>
      <c r="EN7" s="328">
        <v>1</v>
      </c>
      <c r="EO7" s="205">
        <v>1</v>
      </c>
      <c r="EP7" s="203">
        <v>3026</v>
      </c>
      <c r="EQ7" s="115">
        <v>2159</v>
      </c>
      <c r="ER7" s="204">
        <v>741</v>
      </c>
      <c r="ES7" s="115">
        <v>52</v>
      </c>
      <c r="ET7" s="115">
        <v>32</v>
      </c>
      <c r="EU7" s="115">
        <v>19</v>
      </c>
      <c r="EV7" s="115">
        <v>7</v>
      </c>
      <c r="EW7" s="115">
        <v>10</v>
      </c>
      <c r="EX7" s="327">
        <v>4</v>
      </c>
      <c r="EY7" s="328">
        <v>2</v>
      </c>
      <c r="EZ7" s="205">
        <v>0</v>
      </c>
      <c r="FA7" s="203">
        <v>2510</v>
      </c>
      <c r="FB7" s="115">
        <v>1753</v>
      </c>
      <c r="FC7" s="204">
        <v>630</v>
      </c>
      <c r="FD7" s="115">
        <v>55</v>
      </c>
      <c r="FE7" s="115">
        <v>19</v>
      </c>
      <c r="FF7" s="115">
        <v>25</v>
      </c>
      <c r="FG7" s="115">
        <v>5</v>
      </c>
      <c r="FH7" s="115">
        <v>17</v>
      </c>
      <c r="FI7" s="327">
        <v>5</v>
      </c>
      <c r="FJ7" s="328">
        <v>0</v>
      </c>
      <c r="FK7" s="205">
        <v>1</v>
      </c>
      <c r="FL7" s="203">
        <v>2702</v>
      </c>
      <c r="FM7" s="115">
        <v>1928</v>
      </c>
      <c r="FN7" s="204">
        <v>637</v>
      </c>
      <c r="FO7" s="115">
        <v>51</v>
      </c>
      <c r="FP7" s="115">
        <v>25</v>
      </c>
      <c r="FQ7" s="115">
        <v>33</v>
      </c>
      <c r="FR7" s="115">
        <v>7</v>
      </c>
      <c r="FS7" s="115">
        <v>17</v>
      </c>
      <c r="FT7" s="327">
        <v>3</v>
      </c>
      <c r="FU7" s="328">
        <v>1</v>
      </c>
      <c r="FV7" s="205">
        <v>0</v>
      </c>
      <c r="FW7" s="203">
        <v>2567</v>
      </c>
      <c r="FX7" s="115">
        <v>1823</v>
      </c>
      <c r="FY7" s="204">
        <v>626</v>
      </c>
      <c r="FZ7" s="115">
        <v>42</v>
      </c>
      <c r="GA7" s="115">
        <v>23</v>
      </c>
      <c r="GB7" s="115">
        <v>29</v>
      </c>
      <c r="GC7" s="115">
        <v>4</v>
      </c>
      <c r="GD7" s="115">
        <v>11</v>
      </c>
      <c r="GE7" s="327">
        <v>5</v>
      </c>
      <c r="GF7" s="328">
        <v>2</v>
      </c>
      <c r="GG7" s="205">
        <v>2</v>
      </c>
      <c r="GH7" s="203">
        <v>2560</v>
      </c>
      <c r="GI7" s="115">
        <v>1780</v>
      </c>
      <c r="GJ7" s="204">
        <v>661</v>
      </c>
      <c r="GK7" s="115">
        <v>52</v>
      </c>
      <c r="GL7" s="115">
        <v>21</v>
      </c>
      <c r="GM7" s="115">
        <v>32</v>
      </c>
      <c r="GN7" s="115">
        <v>4</v>
      </c>
      <c r="GO7" s="115">
        <v>4</v>
      </c>
      <c r="GP7" s="327">
        <v>4</v>
      </c>
      <c r="GQ7" s="328">
        <v>2</v>
      </c>
      <c r="GR7" s="205">
        <v>0</v>
      </c>
      <c r="GS7" s="203">
        <v>2502</v>
      </c>
      <c r="GT7" s="115">
        <v>1776</v>
      </c>
      <c r="GU7" s="204">
        <v>619</v>
      </c>
      <c r="GV7" s="115">
        <v>42</v>
      </c>
      <c r="GW7" s="115">
        <v>18</v>
      </c>
      <c r="GX7" s="115">
        <v>26</v>
      </c>
      <c r="GY7" s="115">
        <v>6</v>
      </c>
      <c r="GZ7" s="115">
        <v>15</v>
      </c>
      <c r="HA7" s="327">
        <v>0</v>
      </c>
      <c r="HB7" s="328">
        <v>0</v>
      </c>
      <c r="HC7" s="205">
        <v>0</v>
      </c>
      <c r="HD7" s="203">
        <v>2520</v>
      </c>
      <c r="HE7" s="115">
        <v>1758</v>
      </c>
      <c r="HF7" s="204">
        <v>625</v>
      </c>
      <c r="HG7" s="115">
        <v>49</v>
      </c>
      <c r="HH7" s="115">
        <v>30</v>
      </c>
      <c r="HI7" s="115">
        <v>37</v>
      </c>
      <c r="HJ7" s="115">
        <v>10</v>
      </c>
      <c r="HK7" s="115">
        <v>7</v>
      </c>
      <c r="HL7" s="327">
        <v>2</v>
      </c>
      <c r="HM7" s="328">
        <v>1</v>
      </c>
      <c r="HN7" s="205">
        <v>1</v>
      </c>
      <c r="HO7" s="203">
        <v>2562</v>
      </c>
      <c r="HP7" s="115">
        <v>1813</v>
      </c>
      <c r="HQ7" s="204">
        <v>630</v>
      </c>
      <c r="HR7" s="115">
        <v>41</v>
      </c>
      <c r="HS7" s="115">
        <v>17</v>
      </c>
      <c r="HT7" s="115">
        <v>39</v>
      </c>
      <c r="HU7" s="115">
        <v>2</v>
      </c>
      <c r="HV7" s="115">
        <v>15</v>
      </c>
      <c r="HW7" s="327">
        <v>4</v>
      </c>
      <c r="HX7" s="328">
        <v>1</v>
      </c>
      <c r="HY7" s="205">
        <v>0</v>
      </c>
      <c r="HZ7" s="203">
        <v>2717</v>
      </c>
      <c r="IA7" s="115">
        <v>1878</v>
      </c>
      <c r="IB7" s="204">
        <v>730</v>
      </c>
      <c r="IC7" s="115">
        <v>42</v>
      </c>
      <c r="ID7" s="115">
        <v>21</v>
      </c>
      <c r="IE7" s="115">
        <v>31</v>
      </c>
      <c r="IF7" s="115">
        <v>5</v>
      </c>
      <c r="IG7" s="115">
        <v>8</v>
      </c>
      <c r="IH7" s="327">
        <v>2</v>
      </c>
      <c r="II7" s="328">
        <v>0</v>
      </c>
      <c r="IJ7" s="205">
        <v>0</v>
      </c>
      <c r="IK7" s="203">
        <v>2813</v>
      </c>
      <c r="IL7" s="115">
        <v>1939</v>
      </c>
      <c r="IM7" s="204">
        <v>731</v>
      </c>
      <c r="IN7" s="115">
        <v>45</v>
      </c>
      <c r="IO7" s="115">
        <v>18</v>
      </c>
      <c r="IP7" s="115">
        <v>44</v>
      </c>
      <c r="IQ7" s="115">
        <v>16</v>
      </c>
      <c r="IR7" s="115">
        <v>16</v>
      </c>
      <c r="IS7" s="327">
        <v>2</v>
      </c>
      <c r="IT7" s="328">
        <v>1</v>
      </c>
      <c r="IU7" s="205">
        <v>1</v>
      </c>
    </row>
    <row r="8" spans="1:255" ht="11.4" x14ac:dyDescent="0.2">
      <c r="A8" s="405"/>
      <c r="C8" s="117" t="s">
        <v>77</v>
      </c>
      <c r="D8" s="101">
        <f t="shared" si="11"/>
        <v>134575</v>
      </c>
      <c r="E8" s="193">
        <f t="shared" si="12"/>
        <v>91021</v>
      </c>
      <c r="F8" s="193">
        <f t="shared" si="13"/>
        <v>36504</v>
      </c>
      <c r="G8" s="193">
        <f t="shared" si="14"/>
        <v>3568</v>
      </c>
      <c r="H8" s="175">
        <f t="shared" si="15"/>
        <v>900</v>
      </c>
      <c r="I8" s="175">
        <f t="shared" si="16"/>
        <v>555</v>
      </c>
      <c r="J8" s="175">
        <f t="shared" si="17"/>
        <v>395</v>
      </c>
      <c r="K8" s="175">
        <f t="shared" si="18"/>
        <v>1075</v>
      </c>
      <c r="L8" s="175">
        <f t="shared" si="19"/>
        <v>201</v>
      </c>
      <c r="M8" s="175">
        <f t="shared" si="20"/>
        <v>217</v>
      </c>
      <c r="N8" s="102">
        <f t="shared" si="21"/>
        <v>139</v>
      </c>
      <c r="O8" s="103">
        <f t="shared" si="1"/>
        <v>67.635890767230165</v>
      </c>
      <c r="P8" s="104">
        <f t="shared" si="2"/>
        <v>27.125394761285527</v>
      </c>
      <c r="Q8" s="104">
        <f t="shared" si="3"/>
        <v>2.6513096786178711</v>
      </c>
      <c r="R8" s="178">
        <f t="shared" si="4"/>
        <v>0.66877206018948543</v>
      </c>
      <c r="S8" s="178">
        <f t="shared" si="5"/>
        <v>0.41240943711684935</v>
      </c>
      <c r="T8" s="178">
        <f t="shared" si="6"/>
        <v>0.29351662641649634</v>
      </c>
      <c r="U8" s="178">
        <f t="shared" si="7"/>
        <v>0.7988110718929966</v>
      </c>
      <c r="V8" s="178">
        <f t="shared" si="8"/>
        <v>0.1493590934423184</v>
      </c>
      <c r="W8" s="178">
        <f t="shared" si="9"/>
        <v>0.16124837451235371</v>
      </c>
      <c r="X8" s="105">
        <f t="shared" si="10"/>
        <v>0.10328812929593163</v>
      </c>
      <c r="Y8" s="200">
        <v>5660</v>
      </c>
      <c r="Z8" s="114">
        <v>3754</v>
      </c>
      <c r="AA8" s="201">
        <v>1540</v>
      </c>
      <c r="AB8" s="114">
        <v>194</v>
      </c>
      <c r="AC8" s="114">
        <v>49</v>
      </c>
      <c r="AD8" s="114">
        <v>5</v>
      </c>
      <c r="AE8" s="114">
        <v>39</v>
      </c>
      <c r="AF8" s="114">
        <v>46</v>
      </c>
      <c r="AG8" s="329">
        <v>13</v>
      </c>
      <c r="AH8" s="330">
        <v>18</v>
      </c>
      <c r="AI8" s="202">
        <v>2</v>
      </c>
      <c r="AJ8" s="200">
        <v>6543</v>
      </c>
      <c r="AK8" s="114">
        <v>4264</v>
      </c>
      <c r="AL8" s="201">
        <v>1940</v>
      </c>
      <c r="AM8" s="114">
        <v>183</v>
      </c>
      <c r="AN8" s="114">
        <v>45</v>
      </c>
      <c r="AO8" s="114">
        <v>5</v>
      </c>
      <c r="AP8" s="114">
        <v>29</v>
      </c>
      <c r="AQ8" s="114">
        <v>49</v>
      </c>
      <c r="AR8" s="329">
        <v>10</v>
      </c>
      <c r="AS8" s="330">
        <v>17</v>
      </c>
      <c r="AT8" s="202">
        <v>1</v>
      </c>
      <c r="AU8" s="200">
        <v>7342</v>
      </c>
      <c r="AV8" s="114">
        <v>4916</v>
      </c>
      <c r="AW8" s="201">
        <v>2054</v>
      </c>
      <c r="AX8" s="114">
        <v>201</v>
      </c>
      <c r="AY8" s="114">
        <v>46</v>
      </c>
      <c r="AZ8" s="114">
        <v>6</v>
      </c>
      <c r="BA8" s="114">
        <v>35</v>
      </c>
      <c r="BB8" s="114">
        <v>62</v>
      </c>
      <c r="BC8" s="329">
        <v>11</v>
      </c>
      <c r="BD8" s="330">
        <v>9</v>
      </c>
      <c r="BE8" s="202">
        <v>2</v>
      </c>
      <c r="BF8" s="200">
        <v>7538</v>
      </c>
      <c r="BG8" s="114">
        <v>5066</v>
      </c>
      <c r="BH8" s="201">
        <v>2098</v>
      </c>
      <c r="BI8" s="114">
        <v>199</v>
      </c>
      <c r="BJ8" s="114">
        <v>34</v>
      </c>
      <c r="BK8" s="114">
        <v>6</v>
      </c>
      <c r="BL8" s="114">
        <v>23</v>
      </c>
      <c r="BM8" s="114">
        <v>76</v>
      </c>
      <c r="BN8" s="329">
        <v>10</v>
      </c>
      <c r="BO8" s="330">
        <v>20</v>
      </c>
      <c r="BP8" s="202">
        <v>6</v>
      </c>
      <c r="BQ8" s="200">
        <v>6321</v>
      </c>
      <c r="BR8" s="114">
        <v>4261</v>
      </c>
      <c r="BS8" s="201">
        <v>1716</v>
      </c>
      <c r="BT8" s="114">
        <v>211</v>
      </c>
      <c r="BU8" s="114">
        <v>37</v>
      </c>
      <c r="BV8" s="114">
        <v>8</v>
      </c>
      <c r="BW8" s="114">
        <v>4</v>
      </c>
      <c r="BX8" s="114">
        <v>56</v>
      </c>
      <c r="BY8" s="329">
        <v>9</v>
      </c>
      <c r="BZ8" s="330">
        <v>17</v>
      </c>
      <c r="CA8" s="202">
        <v>2</v>
      </c>
      <c r="CB8" s="200">
        <v>6532</v>
      </c>
      <c r="CC8" s="114">
        <v>4440</v>
      </c>
      <c r="CD8" s="201">
        <v>1771</v>
      </c>
      <c r="CE8" s="114">
        <v>180</v>
      </c>
      <c r="CF8" s="114">
        <v>35</v>
      </c>
      <c r="CG8" s="114">
        <v>8</v>
      </c>
      <c r="CH8" s="114">
        <v>14</v>
      </c>
      <c r="CI8" s="114">
        <v>55</v>
      </c>
      <c r="CJ8" s="329">
        <v>16</v>
      </c>
      <c r="CK8" s="330">
        <v>11</v>
      </c>
      <c r="CL8" s="202">
        <v>2</v>
      </c>
      <c r="CM8" s="200">
        <v>7278</v>
      </c>
      <c r="CN8" s="114">
        <v>4934</v>
      </c>
      <c r="CO8" s="201">
        <v>1970</v>
      </c>
      <c r="CP8" s="114">
        <v>203</v>
      </c>
      <c r="CQ8" s="114">
        <v>34</v>
      </c>
      <c r="CR8" s="114">
        <v>10</v>
      </c>
      <c r="CS8" s="114">
        <v>23</v>
      </c>
      <c r="CT8" s="114">
        <v>74</v>
      </c>
      <c r="CU8" s="329">
        <v>17</v>
      </c>
      <c r="CV8" s="330">
        <v>10</v>
      </c>
      <c r="CW8" s="202">
        <v>3</v>
      </c>
      <c r="CX8" s="200">
        <v>6966</v>
      </c>
      <c r="CY8" s="114">
        <v>4643</v>
      </c>
      <c r="CZ8" s="201">
        <v>1949</v>
      </c>
      <c r="DA8" s="114">
        <v>186</v>
      </c>
      <c r="DB8" s="114">
        <v>43</v>
      </c>
      <c r="DC8" s="114">
        <v>12</v>
      </c>
      <c r="DD8" s="114">
        <v>17</v>
      </c>
      <c r="DE8" s="114">
        <v>87</v>
      </c>
      <c r="DF8" s="329">
        <v>13</v>
      </c>
      <c r="DG8" s="330">
        <v>9</v>
      </c>
      <c r="DH8" s="202">
        <v>7</v>
      </c>
      <c r="DI8" s="200">
        <v>7442</v>
      </c>
      <c r="DJ8" s="114">
        <v>5074</v>
      </c>
      <c r="DK8" s="201">
        <v>1928</v>
      </c>
      <c r="DL8" s="114">
        <v>199</v>
      </c>
      <c r="DM8" s="114">
        <v>43</v>
      </c>
      <c r="DN8" s="114">
        <v>58</v>
      </c>
      <c r="DO8" s="114">
        <v>30</v>
      </c>
      <c r="DP8" s="114">
        <v>80</v>
      </c>
      <c r="DQ8" s="329">
        <v>16</v>
      </c>
      <c r="DR8" s="330">
        <v>11</v>
      </c>
      <c r="DS8" s="202">
        <v>3</v>
      </c>
      <c r="DT8" s="200">
        <v>6458</v>
      </c>
      <c r="DU8" s="114">
        <v>4318</v>
      </c>
      <c r="DV8" s="201">
        <v>1736</v>
      </c>
      <c r="DW8" s="114">
        <v>192</v>
      </c>
      <c r="DX8" s="114">
        <v>50</v>
      </c>
      <c r="DY8" s="114">
        <v>64</v>
      </c>
      <c r="DZ8" s="114">
        <v>24</v>
      </c>
      <c r="EA8" s="114">
        <v>49</v>
      </c>
      <c r="EB8" s="329">
        <v>12</v>
      </c>
      <c r="EC8" s="330">
        <v>8</v>
      </c>
      <c r="ED8" s="202">
        <v>5</v>
      </c>
      <c r="EE8" s="200">
        <v>6299</v>
      </c>
      <c r="EF8" s="114">
        <v>4250</v>
      </c>
      <c r="EG8" s="201">
        <v>1727</v>
      </c>
      <c r="EH8" s="114">
        <v>142</v>
      </c>
      <c r="EI8" s="114">
        <v>49</v>
      </c>
      <c r="EJ8" s="114">
        <v>53</v>
      </c>
      <c r="EK8" s="114">
        <v>14</v>
      </c>
      <c r="EL8" s="114">
        <v>38</v>
      </c>
      <c r="EM8" s="329">
        <v>8</v>
      </c>
      <c r="EN8" s="330">
        <v>10</v>
      </c>
      <c r="EO8" s="202">
        <v>8</v>
      </c>
      <c r="EP8" s="200">
        <v>6960</v>
      </c>
      <c r="EQ8" s="114">
        <v>4736</v>
      </c>
      <c r="ER8" s="201">
        <v>1883</v>
      </c>
      <c r="ES8" s="114">
        <v>177</v>
      </c>
      <c r="ET8" s="114">
        <v>39</v>
      </c>
      <c r="EU8" s="114">
        <v>41</v>
      </c>
      <c r="EV8" s="114">
        <v>16</v>
      </c>
      <c r="EW8" s="114">
        <v>46</v>
      </c>
      <c r="EX8" s="329">
        <v>6</v>
      </c>
      <c r="EY8" s="330">
        <v>4</v>
      </c>
      <c r="EZ8" s="202">
        <v>12</v>
      </c>
      <c r="FA8" s="200">
        <v>6259</v>
      </c>
      <c r="FB8" s="114">
        <v>4282</v>
      </c>
      <c r="FC8" s="201">
        <v>1658</v>
      </c>
      <c r="FD8" s="114">
        <v>156</v>
      </c>
      <c r="FE8" s="114">
        <v>49</v>
      </c>
      <c r="FF8" s="114">
        <v>41</v>
      </c>
      <c r="FG8" s="114">
        <v>18</v>
      </c>
      <c r="FH8" s="114">
        <v>23</v>
      </c>
      <c r="FI8" s="329">
        <v>7</v>
      </c>
      <c r="FJ8" s="330">
        <v>10</v>
      </c>
      <c r="FK8" s="202">
        <v>15</v>
      </c>
      <c r="FL8" s="200">
        <v>6139</v>
      </c>
      <c r="FM8" s="114">
        <v>4236</v>
      </c>
      <c r="FN8" s="201">
        <v>1600</v>
      </c>
      <c r="FO8" s="114">
        <v>155</v>
      </c>
      <c r="FP8" s="114">
        <v>48</v>
      </c>
      <c r="FQ8" s="114">
        <v>24</v>
      </c>
      <c r="FR8" s="114">
        <v>8</v>
      </c>
      <c r="FS8" s="114">
        <v>44</v>
      </c>
      <c r="FT8" s="329">
        <v>8</v>
      </c>
      <c r="FU8" s="330">
        <v>7</v>
      </c>
      <c r="FV8" s="202">
        <v>9</v>
      </c>
      <c r="FW8" s="200">
        <v>5983</v>
      </c>
      <c r="FX8" s="114">
        <v>4097</v>
      </c>
      <c r="FY8" s="201">
        <v>1577</v>
      </c>
      <c r="FZ8" s="114">
        <v>157</v>
      </c>
      <c r="GA8" s="114">
        <v>46</v>
      </c>
      <c r="GB8" s="114">
        <v>27</v>
      </c>
      <c r="GC8" s="114">
        <v>16</v>
      </c>
      <c r="GD8" s="114">
        <v>37</v>
      </c>
      <c r="GE8" s="329">
        <v>6</v>
      </c>
      <c r="GF8" s="330">
        <v>12</v>
      </c>
      <c r="GG8" s="202">
        <v>8</v>
      </c>
      <c r="GH8" s="200">
        <v>5852</v>
      </c>
      <c r="GI8" s="114">
        <v>4014</v>
      </c>
      <c r="GJ8" s="201">
        <v>1543</v>
      </c>
      <c r="GK8" s="114">
        <v>142</v>
      </c>
      <c r="GL8" s="114">
        <v>46</v>
      </c>
      <c r="GM8" s="114">
        <v>37</v>
      </c>
      <c r="GN8" s="114">
        <v>12</v>
      </c>
      <c r="GO8" s="114">
        <v>33</v>
      </c>
      <c r="GP8" s="329">
        <v>4</v>
      </c>
      <c r="GQ8" s="330">
        <v>10</v>
      </c>
      <c r="GR8" s="202">
        <v>11</v>
      </c>
      <c r="GS8" s="200">
        <v>5635</v>
      </c>
      <c r="GT8" s="114">
        <v>3812</v>
      </c>
      <c r="GU8" s="201">
        <v>1531</v>
      </c>
      <c r="GV8" s="114">
        <v>143</v>
      </c>
      <c r="GW8" s="114">
        <v>39</v>
      </c>
      <c r="GX8" s="114">
        <v>34</v>
      </c>
      <c r="GY8" s="114">
        <v>12</v>
      </c>
      <c r="GZ8" s="114">
        <v>39</v>
      </c>
      <c r="HA8" s="329">
        <v>8</v>
      </c>
      <c r="HB8" s="330">
        <v>8</v>
      </c>
      <c r="HC8" s="202">
        <v>9</v>
      </c>
      <c r="HD8" s="200">
        <v>5792</v>
      </c>
      <c r="HE8" s="114">
        <v>3914</v>
      </c>
      <c r="HF8" s="201">
        <v>1596</v>
      </c>
      <c r="HG8" s="114">
        <v>146</v>
      </c>
      <c r="HH8" s="114">
        <v>39</v>
      </c>
      <c r="HI8" s="114">
        <v>23</v>
      </c>
      <c r="HJ8" s="114">
        <v>12</v>
      </c>
      <c r="HK8" s="114">
        <v>42</v>
      </c>
      <c r="HL8" s="329">
        <v>2</v>
      </c>
      <c r="HM8" s="330">
        <v>7</v>
      </c>
      <c r="HN8" s="202">
        <v>11</v>
      </c>
      <c r="HO8" s="200">
        <v>5706</v>
      </c>
      <c r="HP8" s="114">
        <v>3908</v>
      </c>
      <c r="HQ8" s="201">
        <v>1513</v>
      </c>
      <c r="HR8" s="114">
        <v>129</v>
      </c>
      <c r="HS8" s="114">
        <v>45</v>
      </c>
      <c r="HT8" s="114">
        <v>36</v>
      </c>
      <c r="HU8" s="114">
        <v>13</v>
      </c>
      <c r="HV8" s="114">
        <v>41</v>
      </c>
      <c r="HW8" s="329">
        <v>7</v>
      </c>
      <c r="HX8" s="330">
        <v>7</v>
      </c>
      <c r="HY8" s="202">
        <v>7</v>
      </c>
      <c r="HZ8" s="200">
        <v>5872</v>
      </c>
      <c r="IA8" s="114">
        <v>3982</v>
      </c>
      <c r="IB8" s="201">
        <v>1617</v>
      </c>
      <c r="IC8" s="114">
        <v>119</v>
      </c>
      <c r="ID8" s="114">
        <v>41</v>
      </c>
      <c r="IE8" s="114">
        <v>36</v>
      </c>
      <c r="IF8" s="114">
        <v>17</v>
      </c>
      <c r="IG8" s="114">
        <v>41</v>
      </c>
      <c r="IH8" s="329">
        <v>7</v>
      </c>
      <c r="II8" s="330">
        <v>5</v>
      </c>
      <c r="IJ8" s="202">
        <v>7</v>
      </c>
      <c r="IK8" s="200">
        <v>5998</v>
      </c>
      <c r="IL8" s="114">
        <v>4120</v>
      </c>
      <c r="IM8" s="201">
        <v>1557</v>
      </c>
      <c r="IN8" s="114">
        <v>154</v>
      </c>
      <c r="IO8" s="114">
        <v>43</v>
      </c>
      <c r="IP8" s="114">
        <v>21</v>
      </c>
      <c r="IQ8" s="114">
        <v>19</v>
      </c>
      <c r="IR8" s="114">
        <v>57</v>
      </c>
      <c r="IS8" s="329">
        <v>11</v>
      </c>
      <c r="IT8" s="330">
        <v>7</v>
      </c>
      <c r="IU8" s="202">
        <v>9</v>
      </c>
    </row>
    <row r="9" spans="1:255" ht="11.4" x14ac:dyDescent="0.2">
      <c r="A9" s="405"/>
      <c r="C9" s="116" t="s">
        <v>78</v>
      </c>
      <c r="D9" s="106">
        <f t="shared" si="11"/>
        <v>72324</v>
      </c>
      <c r="E9" s="194">
        <f t="shared" si="12"/>
        <v>47441</v>
      </c>
      <c r="F9" s="194">
        <f t="shared" si="13"/>
        <v>20948</v>
      </c>
      <c r="G9" s="194">
        <f t="shared" si="14"/>
        <v>1742</v>
      </c>
      <c r="H9" s="176">
        <f t="shared" si="15"/>
        <v>371</v>
      </c>
      <c r="I9" s="176">
        <f t="shared" si="16"/>
        <v>186</v>
      </c>
      <c r="J9" s="176">
        <f t="shared" si="17"/>
        <v>537</v>
      </c>
      <c r="K9" s="176">
        <f t="shared" si="18"/>
        <v>696</v>
      </c>
      <c r="L9" s="176">
        <f t="shared" si="19"/>
        <v>90</v>
      </c>
      <c r="M9" s="176">
        <f t="shared" si="20"/>
        <v>145</v>
      </c>
      <c r="N9" s="107">
        <f t="shared" si="21"/>
        <v>168</v>
      </c>
      <c r="O9" s="108">
        <f t="shared" si="1"/>
        <v>65.595099828549309</v>
      </c>
      <c r="P9" s="109">
        <f t="shared" si="2"/>
        <v>28.964105967590285</v>
      </c>
      <c r="Q9" s="109">
        <f t="shared" si="3"/>
        <v>2.4086057187102483</v>
      </c>
      <c r="R9" s="179">
        <f t="shared" si="4"/>
        <v>0.51296941540843977</v>
      </c>
      <c r="S9" s="179">
        <f t="shared" si="5"/>
        <v>0.25717604114816656</v>
      </c>
      <c r="T9" s="179">
        <f t="shared" si="6"/>
        <v>0.742492118798739</v>
      </c>
      <c r="U9" s="179">
        <f t="shared" si="7"/>
        <v>0.96233615397378469</v>
      </c>
      <c r="V9" s="179">
        <f t="shared" si="8"/>
        <v>0.12444001991040318</v>
      </c>
      <c r="W9" s="179">
        <f t="shared" si="9"/>
        <v>0.20048669874453848</v>
      </c>
      <c r="X9" s="110">
        <f t="shared" si="10"/>
        <v>0.23228803716608595</v>
      </c>
      <c r="Y9" s="203">
        <v>3425</v>
      </c>
      <c r="Z9" s="115">
        <v>1982</v>
      </c>
      <c r="AA9" s="204">
        <v>1248</v>
      </c>
      <c r="AB9" s="115">
        <v>76</v>
      </c>
      <c r="AC9" s="115">
        <v>23</v>
      </c>
      <c r="AD9" s="115">
        <v>1</v>
      </c>
      <c r="AE9" s="115">
        <v>49</v>
      </c>
      <c r="AF9" s="115">
        <v>37</v>
      </c>
      <c r="AG9" s="327">
        <v>1</v>
      </c>
      <c r="AH9" s="328">
        <v>4</v>
      </c>
      <c r="AI9" s="205">
        <v>4</v>
      </c>
      <c r="AJ9" s="203">
        <v>4107</v>
      </c>
      <c r="AK9" s="115">
        <v>2418</v>
      </c>
      <c r="AL9" s="204">
        <v>1432</v>
      </c>
      <c r="AM9" s="115">
        <v>117</v>
      </c>
      <c r="AN9" s="115">
        <v>19</v>
      </c>
      <c r="AO9" s="115">
        <v>0</v>
      </c>
      <c r="AP9" s="115">
        <v>65</v>
      </c>
      <c r="AQ9" s="115">
        <v>36</v>
      </c>
      <c r="AR9" s="327">
        <v>6</v>
      </c>
      <c r="AS9" s="328">
        <v>9</v>
      </c>
      <c r="AT9" s="205">
        <v>5</v>
      </c>
      <c r="AU9" s="203">
        <v>4440</v>
      </c>
      <c r="AV9" s="115">
        <v>2718</v>
      </c>
      <c r="AW9" s="204">
        <v>1488</v>
      </c>
      <c r="AX9" s="115">
        <v>98</v>
      </c>
      <c r="AY9" s="115">
        <v>21</v>
      </c>
      <c r="AZ9" s="115">
        <v>2</v>
      </c>
      <c r="BA9" s="115">
        <v>49</v>
      </c>
      <c r="BB9" s="115">
        <v>41</v>
      </c>
      <c r="BC9" s="327">
        <v>4</v>
      </c>
      <c r="BD9" s="328">
        <v>8</v>
      </c>
      <c r="BE9" s="205">
        <v>11</v>
      </c>
      <c r="BF9" s="203">
        <v>4374</v>
      </c>
      <c r="BG9" s="115">
        <v>2818</v>
      </c>
      <c r="BH9" s="204">
        <v>1324</v>
      </c>
      <c r="BI9" s="115">
        <v>91</v>
      </c>
      <c r="BJ9" s="115">
        <v>27</v>
      </c>
      <c r="BK9" s="115">
        <v>0</v>
      </c>
      <c r="BL9" s="115">
        <v>42</v>
      </c>
      <c r="BM9" s="115">
        <v>50</v>
      </c>
      <c r="BN9" s="327">
        <v>5</v>
      </c>
      <c r="BO9" s="328">
        <v>5</v>
      </c>
      <c r="BP9" s="205">
        <v>12</v>
      </c>
      <c r="BQ9" s="203">
        <v>3552</v>
      </c>
      <c r="BR9" s="115">
        <v>2239</v>
      </c>
      <c r="BS9" s="204">
        <v>1116</v>
      </c>
      <c r="BT9" s="115">
        <v>73</v>
      </c>
      <c r="BU9" s="115">
        <v>27</v>
      </c>
      <c r="BV9" s="115">
        <v>2</v>
      </c>
      <c r="BW9" s="115">
        <v>40</v>
      </c>
      <c r="BX9" s="115">
        <v>37</v>
      </c>
      <c r="BY9" s="327">
        <v>1</v>
      </c>
      <c r="BZ9" s="328">
        <v>4</v>
      </c>
      <c r="CA9" s="205">
        <v>13</v>
      </c>
      <c r="CB9" s="203">
        <v>3738</v>
      </c>
      <c r="CC9" s="115">
        <v>2466</v>
      </c>
      <c r="CD9" s="204">
        <v>1077</v>
      </c>
      <c r="CE9" s="115">
        <v>91</v>
      </c>
      <c r="CF9" s="115">
        <v>17</v>
      </c>
      <c r="CG9" s="115">
        <v>1</v>
      </c>
      <c r="CH9" s="115">
        <v>29</v>
      </c>
      <c r="CI9" s="115">
        <v>32</v>
      </c>
      <c r="CJ9" s="327">
        <v>8</v>
      </c>
      <c r="CK9" s="328">
        <v>6</v>
      </c>
      <c r="CL9" s="205">
        <v>11</v>
      </c>
      <c r="CM9" s="203">
        <v>3859</v>
      </c>
      <c r="CN9" s="115">
        <v>2583</v>
      </c>
      <c r="CO9" s="204">
        <v>1090</v>
      </c>
      <c r="CP9" s="115">
        <v>104</v>
      </c>
      <c r="CQ9" s="115">
        <v>15</v>
      </c>
      <c r="CR9" s="115">
        <v>0</v>
      </c>
      <c r="CS9" s="115">
        <v>9</v>
      </c>
      <c r="CT9" s="115">
        <v>35</v>
      </c>
      <c r="CU9" s="327">
        <v>7</v>
      </c>
      <c r="CV9" s="328">
        <v>1</v>
      </c>
      <c r="CW9" s="205">
        <v>15</v>
      </c>
      <c r="CX9" s="203">
        <v>3717</v>
      </c>
      <c r="CY9" s="115">
        <v>2467</v>
      </c>
      <c r="CZ9" s="204">
        <v>1054</v>
      </c>
      <c r="DA9" s="115">
        <v>99</v>
      </c>
      <c r="DB9" s="115">
        <v>10</v>
      </c>
      <c r="DC9" s="115">
        <v>20</v>
      </c>
      <c r="DD9" s="115">
        <v>16</v>
      </c>
      <c r="DE9" s="115">
        <v>34</v>
      </c>
      <c r="DF9" s="327">
        <v>4</v>
      </c>
      <c r="DG9" s="328">
        <v>4</v>
      </c>
      <c r="DH9" s="205">
        <v>9</v>
      </c>
      <c r="DI9" s="203">
        <v>3860</v>
      </c>
      <c r="DJ9" s="115">
        <v>2567</v>
      </c>
      <c r="DK9" s="204">
        <v>1058</v>
      </c>
      <c r="DL9" s="115">
        <v>95</v>
      </c>
      <c r="DM9" s="115">
        <v>15</v>
      </c>
      <c r="DN9" s="115">
        <v>13</v>
      </c>
      <c r="DO9" s="115">
        <v>25</v>
      </c>
      <c r="DP9" s="115">
        <v>47</v>
      </c>
      <c r="DQ9" s="327">
        <v>3</v>
      </c>
      <c r="DR9" s="328">
        <v>9</v>
      </c>
      <c r="DS9" s="205">
        <v>28</v>
      </c>
      <c r="DT9" s="203">
        <v>3324</v>
      </c>
      <c r="DU9" s="115">
        <v>2154</v>
      </c>
      <c r="DV9" s="204">
        <v>938</v>
      </c>
      <c r="DW9" s="115">
        <v>68</v>
      </c>
      <c r="DX9" s="115">
        <v>17</v>
      </c>
      <c r="DY9" s="115">
        <v>10</v>
      </c>
      <c r="DZ9" s="115">
        <v>32</v>
      </c>
      <c r="EA9" s="115">
        <v>61</v>
      </c>
      <c r="EB9" s="327">
        <v>7</v>
      </c>
      <c r="EC9" s="328">
        <v>5</v>
      </c>
      <c r="ED9" s="205">
        <v>32</v>
      </c>
      <c r="EE9" s="203">
        <v>3167</v>
      </c>
      <c r="EF9" s="115">
        <v>2119</v>
      </c>
      <c r="EG9" s="204">
        <v>880</v>
      </c>
      <c r="EH9" s="115">
        <v>75</v>
      </c>
      <c r="EI9" s="115">
        <v>12</v>
      </c>
      <c r="EJ9" s="115">
        <v>16</v>
      </c>
      <c r="EK9" s="115">
        <v>15</v>
      </c>
      <c r="EL9" s="115">
        <v>34</v>
      </c>
      <c r="EM9" s="327">
        <v>3</v>
      </c>
      <c r="EN9" s="328">
        <v>5</v>
      </c>
      <c r="EO9" s="205">
        <v>8</v>
      </c>
      <c r="EP9" s="203">
        <v>3493</v>
      </c>
      <c r="EQ9" s="115">
        <v>2277</v>
      </c>
      <c r="ER9" s="204">
        <v>1015</v>
      </c>
      <c r="ES9" s="115">
        <v>90</v>
      </c>
      <c r="ET9" s="115">
        <v>19</v>
      </c>
      <c r="EU9" s="115">
        <v>15</v>
      </c>
      <c r="EV9" s="115">
        <v>24</v>
      </c>
      <c r="EW9" s="115">
        <v>29</v>
      </c>
      <c r="EX9" s="327">
        <v>8</v>
      </c>
      <c r="EY9" s="328">
        <v>14</v>
      </c>
      <c r="EZ9" s="205">
        <v>2</v>
      </c>
      <c r="FA9" s="203">
        <v>3186</v>
      </c>
      <c r="FB9" s="115">
        <v>2147</v>
      </c>
      <c r="FC9" s="204">
        <v>869</v>
      </c>
      <c r="FD9" s="115">
        <v>73</v>
      </c>
      <c r="FE9" s="115">
        <v>20</v>
      </c>
      <c r="FF9" s="115">
        <v>10</v>
      </c>
      <c r="FG9" s="115">
        <v>21</v>
      </c>
      <c r="FH9" s="115">
        <v>31</v>
      </c>
      <c r="FI9" s="327">
        <v>4</v>
      </c>
      <c r="FJ9" s="328">
        <v>7</v>
      </c>
      <c r="FK9" s="205">
        <v>4</v>
      </c>
      <c r="FL9" s="203">
        <v>2977</v>
      </c>
      <c r="FM9" s="115">
        <v>2062</v>
      </c>
      <c r="FN9" s="204">
        <v>776</v>
      </c>
      <c r="FO9" s="115">
        <v>79</v>
      </c>
      <c r="FP9" s="115">
        <v>13</v>
      </c>
      <c r="FQ9" s="115">
        <v>13</v>
      </c>
      <c r="FR9" s="115">
        <v>15</v>
      </c>
      <c r="FS9" s="115">
        <v>14</v>
      </c>
      <c r="FT9" s="327">
        <v>2</v>
      </c>
      <c r="FU9" s="328">
        <v>0</v>
      </c>
      <c r="FV9" s="205">
        <v>3</v>
      </c>
      <c r="FW9" s="203">
        <v>3436</v>
      </c>
      <c r="FX9" s="115">
        <v>2388</v>
      </c>
      <c r="FY9" s="204">
        <v>876</v>
      </c>
      <c r="FZ9" s="115">
        <v>82</v>
      </c>
      <c r="GA9" s="115">
        <v>11</v>
      </c>
      <c r="GB9" s="115">
        <v>9</v>
      </c>
      <c r="GC9" s="115">
        <v>11</v>
      </c>
      <c r="GD9" s="115">
        <v>42</v>
      </c>
      <c r="GE9" s="327">
        <v>3</v>
      </c>
      <c r="GF9" s="328">
        <v>11</v>
      </c>
      <c r="GG9" s="205">
        <v>3</v>
      </c>
      <c r="GH9" s="203">
        <v>3100</v>
      </c>
      <c r="GI9" s="115">
        <v>2068</v>
      </c>
      <c r="GJ9" s="204">
        <v>850</v>
      </c>
      <c r="GK9" s="115">
        <v>79</v>
      </c>
      <c r="GL9" s="115">
        <v>24</v>
      </c>
      <c r="GM9" s="115">
        <v>15</v>
      </c>
      <c r="GN9" s="115">
        <v>22</v>
      </c>
      <c r="GO9" s="115">
        <v>18</v>
      </c>
      <c r="GP9" s="327">
        <v>4</v>
      </c>
      <c r="GQ9" s="328">
        <v>16</v>
      </c>
      <c r="GR9" s="205">
        <v>4</v>
      </c>
      <c r="GS9" s="203">
        <v>2646</v>
      </c>
      <c r="GT9" s="115">
        <v>1818</v>
      </c>
      <c r="GU9" s="204">
        <v>711</v>
      </c>
      <c r="GV9" s="115">
        <v>62</v>
      </c>
      <c r="GW9" s="115">
        <v>8</v>
      </c>
      <c r="GX9" s="115">
        <v>9</v>
      </c>
      <c r="GY9" s="115">
        <v>7</v>
      </c>
      <c r="GZ9" s="115">
        <v>20</v>
      </c>
      <c r="HA9" s="327">
        <v>4</v>
      </c>
      <c r="HB9" s="328">
        <v>7</v>
      </c>
      <c r="HC9" s="205">
        <v>0</v>
      </c>
      <c r="HD9" s="203">
        <v>2749</v>
      </c>
      <c r="HE9" s="115">
        <v>1884</v>
      </c>
      <c r="HF9" s="204">
        <v>727</v>
      </c>
      <c r="HG9" s="115">
        <v>61</v>
      </c>
      <c r="HH9" s="115">
        <v>19</v>
      </c>
      <c r="HI9" s="115">
        <v>11</v>
      </c>
      <c r="HJ9" s="115">
        <v>15</v>
      </c>
      <c r="HK9" s="115">
        <v>18</v>
      </c>
      <c r="HL9" s="327">
        <v>5</v>
      </c>
      <c r="HM9" s="328">
        <v>7</v>
      </c>
      <c r="HN9" s="205">
        <v>2</v>
      </c>
      <c r="HO9" s="203">
        <v>2941</v>
      </c>
      <c r="HP9" s="115">
        <v>1999</v>
      </c>
      <c r="HQ9" s="204">
        <v>771</v>
      </c>
      <c r="HR9" s="115">
        <v>69</v>
      </c>
      <c r="HS9" s="115">
        <v>20</v>
      </c>
      <c r="HT9" s="115">
        <v>17</v>
      </c>
      <c r="HU9" s="115">
        <v>16</v>
      </c>
      <c r="HV9" s="115">
        <v>36</v>
      </c>
      <c r="HW9" s="327">
        <v>5</v>
      </c>
      <c r="HX9" s="328">
        <v>7</v>
      </c>
      <c r="HY9" s="205">
        <v>1</v>
      </c>
      <c r="HZ9" s="203">
        <v>3209</v>
      </c>
      <c r="IA9" s="115">
        <v>2160</v>
      </c>
      <c r="IB9" s="204">
        <v>881</v>
      </c>
      <c r="IC9" s="115">
        <v>85</v>
      </c>
      <c r="ID9" s="115">
        <v>11</v>
      </c>
      <c r="IE9" s="115">
        <v>12</v>
      </c>
      <c r="IF9" s="115">
        <v>19</v>
      </c>
      <c r="IG9" s="115">
        <v>29</v>
      </c>
      <c r="IH9" s="327">
        <v>1</v>
      </c>
      <c r="II9" s="328">
        <v>10</v>
      </c>
      <c r="IJ9" s="205">
        <v>1</v>
      </c>
      <c r="IK9" s="203">
        <v>3024</v>
      </c>
      <c r="IL9" s="115">
        <v>2107</v>
      </c>
      <c r="IM9" s="204">
        <v>767</v>
      </c>
      <c r="IN9" s="115">
        <v>75</v>
      </c>
      <c r="IO9" s="115">
        <v>23</v>
      </c>
      <c r="IP9" s="115">
        <v>10</v>
      </c>
      <c r="IQ9" s="115">
        <v>16</v>
      </c>
      <c r="IR9" s="115">
        <v>15</v>
      </c>
      <c r="IS9" s="327">
        <v>5</v>
      </c>
      <c r="IT9" s="328">
        <v>6</v>
      </c>
      <c r="IU9" s="205">
        <v>0</v>
      </c>
    </row>
    <row r="10" spans="1:255" ht="11.4" x14ac:dyDescent="0.2">
      <c r="A10" s="405"/>
      <c r="C10" s="117" t="s">
        <v>79</v>
      </c>
      <c r="D10" s="101">
        <f t="shared" si="11"/>
        <v>268861</v>
      </c>
      <c r="E10" s="193">
        <f t="shared" si="12"/>
        <v>171576</v>
      </c>
      <c r="F10" s="193">
        <f t="shared" si="13"/>
        <v>87558</v>
      </c>
      <c r="G10" s="193">
        <f t="shared" si="14"/>
        <v>4326</v>
      </c>
      <c r="H10" s="175">
        <f t="shared" si="15"/>
        <v>1227</v>
      </c>
      <c r="I10" s="175">
        <f t="shared" si="16"/>
        <v>1880</v>
      </c>
      <c r="J10" s="175">
        <f t="shared" si="17"/>
        <v>1085</v>
      </c>
      <c r="K10" s="175">
        <f t="shared" si="18"/>
        <v>549</v>
      </c>
      <c r="L10" s="175">
        <f t="shared" si="19"/>
        <v>339</v>
      </c>
      <c r="M10" s="175">
        <f t="shared" si="20"/>
        <v>199</v>
      </c>
      <c r="N10" s="102">
        <f t="shared" si="21"/>
        <v>122</v>
      </c>
      <c r="O10" s="103">
        <f t="shared" si="1"/>
        <v>63.815875117625829</v>
      </c>
      <c r="P10" s="104">
        <f t="shared" si="2"/>
        <v>32.566270303242192</v>
      </c>
      <c r="Q10" s="104">
        <f t="shared" si="3"/>
        <v>1.6090098601135903</v>
      </c>
      <c r="R10" s="178">
        <f t="shared" si="4"/>
        <v>0.45636964825690601</v>
      </c>
      <c r="S10" s="178">
        <f t="shared" si="5"/>
        <v>0.69924607882883716</v>
      </c>
      <c r="T10" s="178">
        <f t="shared" si="6"/>
        <v>0.4035542529411108</v>
      </c>
      <c r="U10" s="178">
        <f t="shared" si="7"/>
        <v>0.20419473259416573</v>
      </c>
      <c r="V10" s="178">
        <f t="shared" si="8"/>
        <v>0.1260874578313701</v>
      </c>
      <c r="W10" s="178">
        <f t="shared" si="9"/>
        <v>7.4015941322839687E-2</v>
      </c>
      <c r="X10" s="105">
        <f t="shared" si="10"/>
        <v>4.5376607243147946E-2</v>
      </c>
      <c r="Y10" s="200">
        <v>11710</v>
      </c>
      <c r="Z10" s="114">
        <v>7567</v>
      </c>
      <c r="AA10" s="201">
        <v>3679</v>
      </c>
      <c r="AB10" s="114">
        <v>242</v>
      </c>
      <c r="AC10" s="114">
        <v>63</v>
      </c>
      <c r="AD10" s="114">
        <v>42</v>
      </c>
      <c r="AE10" s="114">
        <v>47</v>
      </c>
      <c r="AF10" s="114">
        <v>38</v>
      </c>
      <c r="AG10" s="329">
        <v>18</v>
      </c>
      <c r="AH10" s="330">
        <v>8</v>
      </c>
      <c r="AI10" s="202">
        <v>6</v>
      </c>
      <c r="AJ10" s="200">
        <v>13342</v>
      </c>
      <c r="AK10" s="114">
        <v>8563</v>
      </c>
      <c r="AL10" s="201">
        <v>4319</v>
      </c>
      <c r="AM10" s="114">
        <v>231</v>
      </c>
      <c r="AN10" s="114">
        <v>57</v>
      </c>
      <c r="AO10" s="114">
        <v>19</v>
      </c>
      <c r="AP10" s="114">
        <v>68</v>
      </c>
      <c r="AQ10" s="114">
        <v>42</v>
      </c>
      <c r="AR10" s="329">
        <v>15</v>
      </c>
      <c r="AS10" s="330">
        <v>14</v>
      </c>
      <c r="AT10" s="202">
        <v>14</v>
      </c>
      <c r="AU10" s="200">
        <v>15095</v>
      </c>
      <c r="AV10" s="114">
        <v>9669</v>
      </c>
      <c r="AW10" s="201">
        <v>4935</v>
      </c>
      <c r="AX10" s="114">
        <v>269</v>
      </c>
      <c r="AY10" s="114">
        <v>60</v>
      </c>
      <c r="AZ10" s="114">
        <v>30</v>
      </c>
      <c r="BA10" s="114">
        <v>56</v>
      </c>
      <c r="BB10" s="114">
        <v>50</v>
      </c>
      <c r="BC10" s="329">
        <v>12</v>
      </c>
      <c r="BD10" s="330">
        <v>10</v>
      </c>
      <c r="BE10" s="202">
        <v>4</v>
      </c>
      <c r="BF10" s="200">
        <v>14816</v>
      </c>
      <c r="BG10" s="114">
        <v>9371</v>
      </c>
      <c r="BH10" s="201">
        <v>4953</v>
      </c>
      <c r="BI10" s="114">
        <v>268</v>
      </c>
      <c r="BJ10" s="114">
        <v>60</v>
      </c>
      <c r="BK10" s="114">
        <v>17</v>
      </c>
      <c r="BL10" s="114">
        <v>79</v>
      </c>
      <c r="BM10" s="114">
        <v>29</v>
      </c>
      <c r="BN10" s="329">
        <v>15</v>
      </c>
      <c r="BO10" s="330">
        <v>17</v>
      </c>
      <c r="BP10" s="202">
        <v>7</v>
      </c>
      <c r="BQ10" s="200">
        <v>12573</v>
      </c>
      <c r="BR10" s="114">
        <v>8113</v>
      </c>
      <c r="BS10" s="201">
        <v>4067</v>
      </c>
      <c r="BT10" s="114">
        <v>210</v>
      </c>
      <c r="BU10" s="114">
        <v>53</v>
      </c>
      <c r="BV10" s="114">
        <v>11</v>
      </c>
      <c r="BW10" s="114">
        <v>47</v>
      </c>
      <c r="BX10" s="114">
        <v>36</v>
      </c>
      <c r="BY10" s="329">
        <v>15</v>
      </c>
      <c r="BZ10" s="330">
        <v>14</v>
      </c>
      <c r="CA10" s="202">
        <v>7</v>
      </c>
      <c r="CB10" s="200">
        <v>14010</v>
      </c>
      <c r="CC10" s="114">
        <v>9015</v>
      </c>
      <c r="CD10" s="201">
        <v>4575</v>
      </c>
      <c r="CE10" s="114">
        <v>241</v>
      </c>
      <c r="CF10" s="114">
        <v>46</v>
      </c>
      <c r="CG10" s="114">
        <v>12</v>
      </c>
      <c r="CH10" s="114">
        <v>58</v>
      </c>
      <c r="CI10" s="114">
        <v>32</v>
      </c>
      <c r="CJ10" s="329">
        <v>14</v>
      </c>
      <c r="CK10" s="330">
        <v>11</v>
      </c>
      <c r="CL10" s="202">
        <v>6</v>
      </c>
      <c r="CM10" s="200">
        <v>14392</v>
      </c>
      <c r="CN10" s="114">
        <v>9158</v>
      </c>
      <c r="CO10" s="201">
        <v>4797</v>
      </c>
      <c r="CP10" s="114">
        <v>230</v>
      </c>
      <c r="CQ10" s="114">
        <v>79</v>
      </c>
      <c r="CR10" s="114">
        <v>23</v>
      </c>
      <c r="CS10" s="114">
        <v>49</v>
      </c>
      <c r="CT10" s="114">
        <v>28</v>
      </c>
      <c r="CU10" s="329">
        <v>16</v>
      </c>
      <c r="CV10" s="330">
        <v>5</v>
      </c>
      <c r="CW10" s="202">
        <v>7</v>
      </c>
      <c r="CX10" s="200">
        <v>13944</v>
      </c>
      <c r="CY10" s="114">
        <v>8795</v>
      </c>
      <c r="CZ10" s="201">
        <v>4727</v>
      </c>
      <c r="DA10" s="114">
        <v>188</v>
      </c>
      <c r="DB10" s="114">
        <v>70</v>
      </c>
      <c r="DC10" s="114">
        <v>57</v>
      </c>
      <c r="DD10" s="114">
        <v>49</v>
      </c>
      <c r="DE10" s="114">
        <v>23</v>
      </c>
      <c r="DF10" s="329">
        <v>20</v>
      </c>
      <c r="DG10" s="330">
        <v>9</v>
      </c>
      <c r="DH10" s="202">
        <v>6</v>
      </c>
      <c r="DI10" s="200">
        <v>14469</v>
      </c>
      <c r="DJ10" s="114">
        <v>9377</v>
      </c>
      <c r="DK10" s="201">
        <v>4562</v>
      </c>
      <c r="DL10" s="114">
        <v>242</v>
      </c>
      <c r="DM10" s="114">
        <v>78</v>
      </c>
      <c r="DN10" s="114">
        <v>110</v>
      </c>
      <c r="DO10" s="114">
        <v>47</v>
      </c>
      <c r="DP10" s="114">
        <v>19</v>
      </c>
      <c r="DQ10" s="329">
        <v>19</v>
      </c>
      <c r="DR10" s="330">
        <v>9</v>
      </c>
      <c r="DS10" s="202">
        <v>6</v>
      </c>
      <c r="DT10" s="200">
        <v>12204</v>
      </c>
      <c r="DU10" s="114">
        <v>7614</v>
      </c>
      <c r="DV10" s="201">
        <v>4152</v>
      </c>
      <c r="DW10" s="114">
        <v>204</v>
      </c>
      <c r="DX10" s="114">
        <v>47</v>
      </c>
      <c r="DY10" s="114">
        <v>93</v>
      </c>
      <c r="DZ10" s="114">
        <v>45</v>
      </c>
      <c r="EA10" s="114">
        <v>16</v>
      </c>
      <c r="EB10" s="329">
        <v>18</v>
      </c>
      <c r="EC10" s="330">
        <v>11</v>
      </c>
      <c r="ED10" s="202">
        <v>4</v>
      </c>
      <c r="EE10" s="200">
        <v>12139</v>
      </c>
      <c r="EF10" s="114">
        <v>7680</v>
      </c>
      <c r="EG10" s="201">
        <v>4020</v>
      </c>
      <c r="EH10" s="114">
        <v>175</v>
      </c>
      <c r="EI10" s="114">
        <v>57</v>
      </c>
      <c r="EJ10" s="114">
        <v>112</v>
      </c>
      <c r="EK10" s="114">
        <v>39</v>
      </c>
      <c r="EL10" s="114">
        <v>20</v>
      </c>
      <c r="EM10" s="329">
        <v>18</v>
      </c>
      <c r="EN10" s="330">
        <v>12</v>
      </c>
      <c r="EO10" s="202">
        <v>6</v>
      </c>
      <c r="EP10" s="200">
        <v>13353</v>
      </c>
      <c r="EQ10" s="114">
        <v>8458</v>
      </c>
      <c r="ER10" s="201">
        <v>4417</v>
      </c>
      <c r="ES10" s="114">
        <v>229</v>
      </c>
      <c r="ET10" s="114">
        <v>43</v>
      </c>
      <c r="EU10" s="114">
        <v>113</v>
      </c>
      <c r="EV10" s="114">
        <v>51</v>
      </c>
      <c r="EW10" s="114">
        <v>16</v>
      </c>
      <c r="EX10" s="329">
        <v>15</v>
      </c>
      <c r="EY10" s="330">
        <v>7</v>
      </c>
      <c r="EZ10" s="202">
        <v>4</v>
      </c>
      <c r="FA10" s="200">
        <v>12312</v>
      </c>
      <c r="FB10" s="114">
        <v>7886</v>
      </c>
      <c r="FC10" s="201">
        <v>3943</v>
      </c>
      <c r="FD10" s="114">
        <v>180</v>
      </c>
      <c r="FE10" s="114">
        <v>54</v>
      </c>
      <c r="FF10" s="114">
        <v>121</v>
      </c>
      <c r="FG10" s="114">
        <v>71</v>
      </c>
      <c r="FH10" s="114">
        <v>24</v>
      </c>
      <c r="FI10" s="329">
        <v>21</v>
      </c>
      <c r="FJ10" s="330">
        <v>6</v>
      </c>
      <c r="FK10" s="202">
        <v>6</v>
      </c>
      <c r="FL10" s="200">
        <v>12026</v>
      </c>
      <c r="FM10" s="114">
        <v>7630</v>
      </c>
      <c r="FN10" s="201">
        <v>3899</v>
      </c>
      <c r="FO10" s="114">
        <v>196</v>
      </c>
      <c r="FP10" s="114">
        <v>75</v>
      </c>
      <c r="FQ10" s="114">
        <v>110</v>
      </c>
      <c r="FR10" s="114">
        <v>54</v>
      </c>
      <c r="FS10" s="114">
        <v>26</v>
      </c>
      <c r="FT10" s="329">
        <v>17</v>
      </c>
      <c r="FU10" s="330">
        <v>10</v>
      </c>
      <c r="FV10" s="202">
        <v>9</v>
      </c>
      <c r="FW10" s="200">
        <v>12013</v>
      </c>
      <c r="FX10" s="114">
        <v>7657</v>
      </c>
      <c r="FY10" s="201">
        <v>3925</v>
      </c>
      <c r="FZ10" s="114">
        <v>196</v>
      </c>
      <c r="GA10" s="114">
        <v>37</v>
      </c>
      <c r="GB10" s="114">
        <v>103</v>
      </c>
      <c r="GC10" s="114">
        <v>43</v>
      </c>
      <c r="GD10" s="114">
        <v>26</v>
      </c>
      <c r="GE10" s="329">
        <v>14</v>
      </c>
      <c r="GF10" s="330">
        <v>11</v>
      </c>
      <c r="GG10" s="202">
        <v>1</v>
      </c>
      <c r="GH10" s="200">
        <v>11754</v>
      </c>
      <c r="GI10" s="114">
        <v>7410</v>
      </c>
      <c r="GJ10" s="201">
        <v>3849</v>
      </c>
      <c r="GK10" s="114">
        <v>198</v>
      </c>
      <c r="GL10" s="114">
        <v>59</v>
      </c>
      <c r="GM10" s="114">
        <v>150</v>
      </c>
      <c r="GN10" s="114">
        <v>45</v>
      </c>
      <c r="GO10" s="114">
        <v>23</v>
      </c>
      <c r="GP10" s="329">
        <v>13</v>
      </c>
      <c r="GQ10" s="330">
        <v>4</v>
      </c>
      <c r="GR10" s="202">
        <v>3</v>
      </c>
      <c r="GS10" s="200">
        <v>11311</v>
      </c>
      <c r="GT10" s="114">
        <v>7077</v>
      </c>
      <c r="GU10" s="201">
        <v>3776</v>
      </c>
      <c r="GV10" s="114">
        <v>162</v>
      </c>
      <c r="GW10" s="114">
        <v>59</v>
      </c>
      <c r="GX10" s="114">
        <v>135</v>
      </c>
      <c r="GY10" s="114">
        <v>54</v>
      </c>
      <c r="GZ10" s="114">
        <v>23</v>
      </c>
      <c r="HA10" s="329">
        <v>7</v>
      </c>
      <c r="HB10" s="330">
        <v>11</v>
      </c>
      <c r="HC10" s="202">
        <v>7</v>
      </c>
      <c r="HD10" s="200">
        <v>12005</v>
      </c>
      <c r="HE10" s="114">
        <v>7721</v>
      </c>
      <c r="HF10" s="201">
        <v>3817</v>
      </c>
      <c r="HG10" s="114">
        <v>172</v>
      </c>
      <c r="HH10" s="114">
        <v>54</v>
      </c>
      <c r="HI10" s="114">
        <v>131</v>
      </c>
      <c r="HJ10" s="114">
        <v>43</v>
      </c>
      <c r="HK10" s="114">
        <v>22</v>
      </c>
      <c r="HL10" s="329">
        <v>26</v>
      </c>
      <c r="HM10" s="330">
        <v>17</v>
      </c>
      <c r="HN10" s="202">
        <v>2</v>
      </c>
      <c r="HO10" s="200">
        <v>11566</v>
      </c>
      <c r="HP10" s="114">
        <v>7424</v>
      </c>
      <c r="HQ10" s="201">
        <v>3684</v>
      </c>
      <c r="HR10" s="114">
        <v>177</v>
      </c>
      <c r="HS10" s="114">
        <v>56</v>
      </c>
      <c r="HT10" s="114">
        <v>137</v>
      </c>
      <c r="HU10" s="114">
        <v>41</v>
      </c>
      <c r="HV10" s="114">
        <v>21</v>
      </c>
      <c r="HW10" s="329">
        <v>16</v>
      </c>
      <c r="HX10" s="330">
        <v>6</v>
      </c>
      <c r="HY10" s="202">
        <v>4</v>
      </c>
      <c r="HZ10" s="200">
        <v>11843</v>
      </c>
      <c r="IA10" s="114">
        <v>7546</v>
      </c>
      <c r="IB10" s="201">
        <v>3837</v>
      </c>
      <c r="IC10" s="114">
        <v>148</v>
      </c>
      <c r="ID10" s="114">
        <v>56</v>
      </c>
      <c r="IE10" s="114">
        <v>166</v>
      </c>
      <c r="IF10" s="114">
        <v>45</v>
      </c>
      <c r="IG10" s="114">
        <v>17</v>
      </c>
      <c r="IH10" s="329">
        <v>17</v>
      </c>
      <c r="II10" s="330">
        <v>3</v>
      </c>
      <c r="IJ10" s="202">
        <v>8</v>
      </c>
      <c r="IK10" s="200">
        <v>11984</v>
      </c>
      <c r="IL10" s="114">
        <v>7845</v>
      </c>
      <c r="IM10" s="201">
        <v>3625</v>
      </c>
      <c r="IN10" s="114">
        <v>168</v>
      </c>
      <c r="IO10" s="114">
        <v>64</v>
      </c>
      <c r="IP10" s="114">
        <v>188</v>
      </c>
      <c r="IQ10" s="114">
        <v>54</v>
      </c>
      <c r="IR10" s="114">
        <v>18</v>
      </c>
      <c r="IS10" s="329">
        <v>13</v>
      </c>
      <c r="IT10" s="330">
        <v>4</v>
      </c>
      <c r="IU10" s="202">
        <v>5</v>
      </c>
    </row>
    <row r="11" spans="1:255" ht="11.4" x14ac:dyDescent="0.2">
      <c r="A11" s="405"/>
      <c r="C11" s="116" t="s">
        <v>80</v>
      </c>
      <c r="D11" s="106">
        <f t="shared" si="11"/>
        <v>43909</v>
      </c>
      <c r="E11" s="194">
        <f t="shared" si="12"/>
        <v>28554</v>
      </c>
      <c r="F11" s="194">
        <f t="shared" si="13"/>
        <v>12069</v>
      </c>
      <c r="G11" s="194">
        <f t="shared" si="14"/>
        <v>1035</v>
      </c>
      <c r="H11" s="176">
        <f t="shared" si="15"/>
        <v>340</v>
      </c>
      <c r="I11" s="176">
        <f t="shared" si="16"/>
        <v>1168</v>
      </c>
      <c r="J11" s="176">
        <f t="shared" si="17"/>
        <v>222</v>
      </c>
      <c r="K11" s="176">
        <f t="shared" si="18"/>
        <v>252</v>
      </c>
      <c r="L11" s="176">
        <f t="shared" si="19"/>
        <v>93</v>
      </c>
      <c r="M11" s="176">
        <f t="shared" si="20"/>
        <v>157</v>
      </c>
      <c r="N11" s="107">
        <f t="shared" si="21"/>
        <v>19</v>
      </c>
      <c r="O11" s="108">
        <f t="shared" si="1"/>
        <v>65.029948302170396</v>
      </c>
      <c r="P11" s="109">
        <f t="shared" si="2"/>
        <v>27.486392311371244</v>
      </c>
      <c r="Q11" s="109">
        <f t="shared" si="3"/>
        <v>2.3571477373659158</v>
      </c>
      <c r="R11" s="179">
        <f t="shared" si="4"/>
        <v>0.77432872531827179</v>
      </c>
      <c r="S11" s="179">
        <f t="shared" si="5"/>
        <v>2.6600469152110047</v>
      </c>
      <c r="T11" s="179">
        <f t="shared" si="6"/>
        <v>0.50559110888428338</v>
      </c>
      <c r="U11" s="179">
        <f t="shared" si="7"/>
        <v>0.57391423170648392</v>
      </c>
      <c r="V11" s="179">
        <f t="shared" si="8"/>
        <v>0.21180168074882141</v>
      </c>
      <c r="W11" s="179">
        <f t="shared" si="9"/>
        <v>0.35755767610284905</v>
      </c>
      <c r="X11" s="110">
        <f t="shared" si="10"/>
        <v>4.3271311120726956E-2</v>
      </c>
      <c r="Y11" s="203">
        <v>1895</v>
      </c>
      <c r="Z11" s="115">
        <v>1152</v>
      </c>
      <c r="AA11" s="204">
        <v>587</v>
      </c>
      <c r="AB11" s="115">
        <v>52</v>
      </c>
      <c r="AC11" s="115">
        <v>34</v>
      </c>
      <c r="AD11" s="115">
        <v>6</v>
      </c>
      <c r="AE11" s="115">
        <v>12</v>
      </c>
      <c r="AF11" s="115">
        <v>38</v>
      </c>
      <c r="AG11" s="327">
        <v>8</v>
      </c>
      <c r="AH11" s="328">
        <v>5</v>
      </c>
      <c r="AI11" s="205">
        <v>1</v>
      </c>
      <c r="AJ11" s="203">
        <v>2331</v>
      </c>
      <c r="AK11" s="115">
        <v>1404</v>
      </c>
      <c r="AL11" s="204">
        <v>753</v>
      </c>
      <c r="AM11" s="115">
        <v>71</v>
      </c>
      <c r="AN11" s="115">
        <v>29</v>
      </c>
      <c r="AO11" s="115">
        <v>7</v>
      </c>
      <c r="AP11" s="115">
        <v>17</v>
      </c>
      <c r="AQ11" s="115">
        <v>31</v>
      </c>
      <c r="AR11" s="327">
        <v>6</v>
      </c>
      <c r="AS11" s="328">
        <v>13</v>
      </c>
      <c r="AT11" s="205">
        <v>0</v>
      </c>
      <c r="AU11" s="203">
        <v>2449</v>
      </c>
      <c r="AV11" s="115">
        <v>1617</v>
      </c>
      <c r="AW11" s="204">
        <v>720</v>
      </c>
      <c r="AX11" s="115">
        <v>39</v>
      </c>
      <c r="AY11" s="115">
        <v>23</v>
      </c>
      <c r="AZ11" s="115">
        <v>6</v>
      </c>
      <c r="BA11" s="115">
        <v>18</v>
      </c>
      <c r="BB11" s="115">
        <v>18</v>
      </c>
      <c r="BC11" s="327">
        <v>5</v>
      </c>
      <c r="BD11" s="328">
        <v>3</v>
      </c>
      <c r="BE11" s="205">
        <v>0</v>
      </c>
      <c r="BF11" s="203">
        <v>2419</v>
      </c>
      <c r="BG11" s="115">
        <v>1605</v>
      </c>
      <c r="BH11" s="204">
        <v>710</v>
      </c>
      <c r="BI11" s="115">
        <v>43</v>
      </c>
      <c r="BJ11" s="115">
        <v>20</v>
      </c>
      <c r="BK11" s="115">
        <v>4</v>
      </c>
      <c r="BL11" s="115">
        <v>13</v>
      </c>
      <c r="BM11" s="115">
        <v>15</v>
      </c>
      <c r="BN11" s="327">
        <v>3</v>
      </c>
      <c r="BO11" s="328">
        <v>6</v>
      </c>
      <c r="BP11" s="205">
        <v>0</v>
      </c>
      <c r="BQ11" s="203">
        <v>2425</v>
      </c>
      <c r="BR11" s="115">
        <v>1629</v>
      </c>
      <c r="BS11" s="204">
        <v>683</v>
      </c>
      <c r="BT11" s="115">
        <v>44</v>
      </c>
      <c r="BU11" s="115">
        <v>15</v>
      </c>
      <c r="BV11" s="115">
        <v>2</v>
      </c>
      <c r="BW11" s="115">
        <v>15</v>
      </c>
      <c r="BX11" s="115">
        <v>18</v>
      </c>
      <c r="BY11" s="327">
        <v>6</v>
      </c>
      <c r="BZ11" s="328">
        <v>13</v>
      </c>
      <c r="CA11" s="205">
        <v>0</v>
      </c>
      <c r="CB11" s="203">
        <v>2552</v>
      </c>
      <c r="CC11" s="115">
        <v>1709</v>
      </c>
      <c r="CD11" s="204">
        <v>721</v>
      </c>
      <c r="CE11" s="115">
        <v>60</v>
      </c>
      <c r="CF11" s="115">
        <v>20</v>
      </c>
      <c r="CG11" s="115">
        <v>3</v>
      </c>
      <c r="CH11" s="115">
        <v>13</v>
      </c>
      <c r="CI11" s="115">
        <v>10</v>
      </c>
      <c r="CJ11" s="327">
        <v>3</v>
      </c>
      <c r="CK11" s="328">
        <v>13</v>
      </c>
      <c r="CL11" s="205">
        <v>0</v>
      </c>
      <c r="CM11" s="203">
        <v>2567</v>
      </c>
      <c r="CN11" s="115">
        <v>1711</v>
      </c>
      <c r="CO11" s="204">
        <v>743</v>
      </c>
      <c r="CP11" s="115">
        <v>57</v>
      </c>
      <c r="CQ11" s="115">
        <v>12</v>
      </c>
      <c r="CR11" s="115">
        <v>3</v>
      </c>
      <c r="CS11" s="115">
        <v>12</v>
      </c>
      <c r="CT11" s="115">
        <v>8</v>
      </c>
      <c r="CU11" s="327">
        <v>2</v>
      </c>
      <c r="CV11" s="328">
        <v>18</v>
      </c>
      <c r="CW11" s="205">
        <v>1</v>
      </c>
      <c r="CX11" s="203">
        <v>2256</v>
      </c>
      <c r="CY11" s="115">
        <v>1526</v>
      </c>
      <c r="CZ11" s="204">
        <v>620</v>
      </c>
      <c r="DA11" s="115">
        <v>58</v>
      </c>
      <c r="DB11" s="115">
        <v>17</v>
      </c>
      <c r="DC11" s="115">
        <v>14</v>
      </c>
      <c r="DD11" s="115">
        <v>4</v>
      </c>
      <c r="DE11" s="115">
        <v>7</v>
      </c>
      <c r="DF11" s="327">
        <v>3</v>
      </c>
      <c r="DG11" s="328">
        <v>7</v>
      </c>
      <c r="DH11" s="205">
        <v>0</v>
      </c>
      <c r="DI11" s="203">
        <v>2336</v>
      </c>
      <c r="DJ11" s="115">
        <v>1544</v>
      </c>
      <c r="DK11" s="204">
        <v>597</v>
      </c>
      <c r="DL11" s="115">
        <v>65</v>
      </c>
      <c r="DM11" s="115">
        <v>24</v>
      </c>
      <c r="DN11" s="115">
        <v>67</v>
      </c>
      <c r="DO11" s="115">
        <v>14</v>
      </c>
      <c r="DP11" s="115">
        <v>5</v>
      </c>
      <c r="DQ11" s="327">
        <v>7</v>
      </c>
      <c r="DR11" s="328">
        <v>11</v>
      </c>
      <c r="DS11" s="205">
        <v>2</v>
      </c>
      <c r="DT11" s="203">
        <v>2146</v>
      </c>
      <c r="DU11" s="115">
        <v>1439</v>
      </c>
      <c r="DV11" s="204">
        <v>565</v>
      </c>
      <c r="DW11" s="115">
        <v>56</v>
      </c>
      <c r="DX11" s="115">
        <v>6</v>
      </c>
      <c r="DY11" s="115">
        <v>53</v>
      </c>
      <c r="DZ11" s="115">
        <v>9</v>
      </c>
      <c r="EA11" s="115">
        <v>6</v>
      </c>
      <c r="EB11" s="327">
        <v>3</v>
      </c>
      <c r="EC11" s="328">
        <v>9</v>
      </c>
      <c r="ED11" s="205">
        <v>0</v>
      </c>
      <c r="EE11" s="203">
        <v>1917</v>
      </c>
      <c r="EF11" s="115">
        <v>1305</v>
      </c>
      <c r="EG11" s="204">
        <v>484</v>
      </c>
      <c r="EH11" s="115">
        <v>50</v>
      </c>
      <c r="EI11" s="115">
        <v>15</v>
      </c>
      <c r="EJ11" s="115">
        <v>43</v>
      </c>
      <c r="EK11" s="115">
        <v>7</v>
      </c>
      <c r="EL11" s="115">
        <v>7</v>
      </c>
      <c r="EM11" s="327">
        <v>5</v>
      </c>
      <c r="EN11" s="328">
        <v>1</v>
      </c>
      <c r="EO11" s="205">
        <v>0</v>
      </c>
      <c r="EP11" s="203">
        <v>2107</v>
      </c>
      <c r="EQ11" s="115">
        <v>1408</v>
      </c>
      <c r="ER11" s="204">
        <v>535</v>
      </c>
      <c r="ES11" s="115">
        <v>67</v>
      </c>
      <c r="ET11" s="115">
        <v>14</v>
      </c>
      <c r="EU11" s="115">
        <v>38</v>
      </c>
      <c r="EV11" s="115">
        <v>9</v>
      </c>
      <c r="EW11" s="115">
        <v>20</v>
      </c>
      <c r="EX11" s="327">
        <v>6</v>
      </c>
      <c r="EY11" s="328">
        <v>9</v>
      </c>
      <c r="EZ11" s="205">
        <v>1</v>
      </c>
      <c r="FA11" s="203">
        <v>1876</v>
      </c>
      <c r="FB11" s="115">
        <v>1292</v>
      </c>
      <c r="FC11" s="204">
        <v>464</v>
      </c>
      <c r="FD11" s="115">
        <v>28</v>
      </c>
      <c r="FE11" s="115">
        <v>19</v>
      </c>
      <c r="FF11" s="115">
        <v>47</v>
      </c>
      <c r="FG11" s="115">
        <v>9</v>
      </c>
      <c r="FH11" s="115">
        <v>6</v>
      </c>
      <c r="FI11" s="327">
        <v>6</v>
      </c>
      <c r="FJ11" s="328">
        <v>5</v>
      </c>
      <c r="FK11" s="205">
        <v>0</v>
      </c>
      <c r="FL11" s="203">
        <v>1711</v>
      </c>
      <c r="FM11" s="115">
        <v>1067</v>
      </c>
      <c r="FN11" s="204">
        <v>456</v>
      </c>
      <c r="FO11" s="115">
        <v>53</v>
      </c>
      <c r="FP11" s="115">
        <v>13</v>
      </c>
      <c r="FQ11" s="115">
        <v>101</v>
      </c>
      <c r="FR11" s="115">
        <v>4</v>
      </c>
      <c r="FS11" s="115">
        <v>5</v>
      </c>
      <c r="FT11" s="327">
        <v>5</v>
      </c>
      <c r="FU11" s="328">
        <v>6</v>
      </c>
      <c r="FV11" s="205">
        <v>1</v>
      </c>
      <c r="FW11" s="203">
        <v>1912</v>
      </c>
      <c r="FX11" s="115">
        <v>1170</v>
      </c>
      <c r="FY11" s="204">
        <v>521</v>
      </c>
      <c r="FZ11" s="115">
        <v>49</v>
      </c>
      <c r="GA11" s="115">
        <v>13</v>
      </c>
      <c r="GB11" s="115">
        <v>130</v>
      </c>
      <c r="GC11" s="115">
        <v>6</v>
      </c>
      <c r="GD11" s="115">
        <v>11</v>
      </c>
      <c r="GE11" s="327">
        <v>7</v>
      </c>
      <c r="GF11" s="328">
        <v>4</v>
      </c>
      <c r="GG11" s="205">
        <v>1</v>
      </c>
      <c r="GH11" s="203">
        <v>1781</v>
      </c>
      <c r="GI11" s="115">
        <v>1096</v>
      </c>
      <c r="GJ11" s="204">
        <v>502</v>
      </c>
      <c r="GK11" s="115">
        <v>40</v>
      </c>
      <c r="GL11" s="115">
        <v>20</v>
      </c>
      <c r="GM11" s="115">
        <v>102</v>
      </c>
      <c r="GN11" s="115">
        <v>0</v>
      </c>
      <c r="GO11" s="115">
        <v>8</v>
      </c>
      <c r="GP11" s="327">
        <v>1</v>
      </c>
      <c r="GQ11" s="328">
        <v>9</v>
      </c>
      <c r="GR11" s="205">
        <v>3</v>
      </c>
      <c r="GS11" s="203">
        <v>1766</v>
      </c>
      <c r="GT11" s="115">
        <v>1133</v>
      </c>
      <c r="GU11" s="204">
        <v>448</v>
      </c>
      <c r="GV11" s="115">
        <v>39</v>
      </c>
      <c r="GW11" s="115">
        <v>4</v>
      </c>
      <c r="GX11" s="115">
        <v>119</v>
      </c>
      <c r="GY11" s="115">
        <v>4</v>
      </c>
      <c r="GZ11" s="115">
        <v>6</v>
      </c>
      <c r="HA11" s="327">
        <v>3</v>
      </c>
      <c r="HB11" s="328">
        <v>9</v>
      </c>
      <c r="HC11" s="205">
        <v>1</v>
      </c>
      <c r="HD11" s="203">
        <v>1850</v>
      </c>
      <c r="HE11" s="115">
        <v>1164</v>
      </c>
      <c r="HF11" s="204">
        <v>503</v>
      </c>
      <c r="HG11" s="115">
        <v>41</v>
      </c>
      <c r="HH11" s="115">
        <v>9</v>
      </c>
      <c r="HI11" s="115">
        <v>116</v>
      </c>
      <c r="HJ11" s="115">
        <v>12</v>
      </c>
      <c r="HK11" s="115">
        <v>2</v>
      </c>
      <c r="HL11" s="327">
        <v>2</v>
      </c>
      <c r="HM11" s="328">
        <v>0</v>
      </c>
      <c r="HN11" s="205">
        <v>1</v>
      </c>
      <c r="HO11" s="203">
        <v>1806</v>
      </c>
      <c r="HP11" s="115">
        <v>1188</v>
      </c>
      <c r="HQ11" s="204">
        <v>437</v>
      </c>
      <c r="HR11" s="115">
        <v>39</v>
      </c>
      <c r="HS11" s="115">
        <v>7</v>
      </c>
      <c r="HT11" s="115">
        <v>98</v>
      </c>
      <c r="HU11" s="115">
        <v>13</v>
      </c>
      <c r="HV11" s="115">
        <v>11</v>
      </c>
      <c r="HW11" s="327">
        <v>4</v>
      </c>
      <c r="HX11" s="328">
        <v>3</v>
      </c>
      <c r="HY11" s="205">
        <v>6</v>
      </c>
      <c r="HZ11" s="203">
        <v>1968</v>
      </c>
      <c r="IA11" s="115">
        <v>1230</v>
      </c>
      <c r="IB11" s="204">
        <v>534</v>
      </c>
      <c r="IC11" s="115">
        <v>45</v>
      </c>
      <c r="ID11" s="115">
        <v>13</v>
      </c>
      <c r="IE11" s="115">
        <v>112</v>
      </c>
      <c r="IF11" s="115">
        <v>10</v>
      </c>
      <c r="IG11" s="115">
        <v>12</v>
      </c>
      <c r="IH11" s="327">
        <v>4</v>
      </c>
      <c r="II11" s="328">
        <v>7</v>
      </c>
      <c r="IJ11" s="205">
        <v>1</v>
      </c>
      <c r="IK11" s="203">
        <v>1839</v>
      </c>
      <c r="IL11" s="115">
        <v>1165</v>
      </c>
      <c r="IM11" s="204">
        <v>486</v>
      </c>
      <c r="IN11" s="115">
        <v>39</v>
      </c>
      <c r="IO11" s="115">
        <v>13</v>
      </c>
      <c r="IP11" s="115">
        <v>97</v>
      </c>
      <c r="IQ11" s="115">
        <v>21</v>
      </c>
      <c r="IR11" s="115">
        <v>8</v>
      </c>
      <c r="IS11" s="327">
        <v>4</v>
      </c>
      <c r="IT11" s="328">
        <v>6</v>
      </c>
      <c r="IU11" s="205">
        <v>0</v>
      </c>
    </row>
    <row r="12" spans="1:255" ht="11.4" x14ac:dyDescent="0.2">
      <c r="A12" s="405"/>
      <c r="C12" s="117" t="s">
        <v>81</v>
      </c>
      <c r="D12" s="101">
        <f t="shared" si="11"/>
        <v>104750</v>
      </c>
      <c r="E12" s="193">
        <f t="shared" si="12"/>
        <v>69882</v>
      </c>
      <c r="F12" s="193">
        <f t="shared" si="13"/>
        <v>30749</v>
      </c>
      <c r="G12" s="193">
        <f t="shared" si="14"/>
        <v>2722</v>
      </c>
      <c r="H12" s="175">
        <f t="shared" si="15"/>
        <v>339</v>
      </c>
      <c r="I12" s="175">
        <f t="shared" si="16"/>
        <v>323</v>
      </c>
      <c r="J12" s="175">
        <f t="shared" si="17"/>
        <v>201</v>
      </c>
      <c r="K12" s="175">
        <f t="shared" si="18"/>
        <v>377</v>
      </c>
      <c r="L12" s="175">
        <f t="shared" si="19"/>
        <v>82</v>
      </c>
      <c r="M12" s="175">
        <f t="shared" si="20"/>
        <v>67</v>
      </c>
      <c r="N12" s="102">
        <f t="shared" si="21"/>
        <v>8</v>
      </c>
      <c r="O12" s="103">
        <f t="shared" si="1"/>
        <v>66.713126491646776</v>
      </c>
      <c r="P12" s="104">
        <f t="shared" si="2"/>
        <v>29.354653937947496</v>
      </c>
      <c r="Q12" s="104">
        <f t="shared" si="3"/>
        <v>2.5985680190930789</v>
      </c>
      <c r="R12" s="178">
        <f t="shared" si="4"/>
        <v>0.32362768496420047</v>
      </c>
      <c r="S12" s="178">
        <f t="shared" si="5"/>
        <v>0.30835322195704057</v>
      </c>
      <c r="T12" s="178">
        <f t="shared" si="6"/>
        <v>0.1918854415274463</v>
      </c>
      <c r="U12" s="178">
        <f t="shared" si="7"/>
        <v>0.35990453460620525</v>
      </c>
      <c r="V12" s="178">
        <f t="shared" si="8"/>
        <v>7.8281622911694507E-2</v>
      </c>
      <c r="W12" s="178">
        <f t="shared" si="9"/>
        <v>6.3961813842482104E-2</v>
      </c>
      <c r="X12" s="105">
        <f t="shared" si="10"/>
        <v>7.6372315035799524E-3</v>
      </c>
      <c r="Y12" s="200">
        <v>4832</v>
      </c>
      <c r="Z12" s="114">
        <v>3041</v>
      </c>
      <c r="AA12" s="201">
        <v>1579</v>
      </c>
      <c r="AB12" s="114">
        <v>156</v>
      </c>
      <c r="AC12" s="114">
        <v>12</v>
      </c>
      <c r="AD12" s="114">
        <v>10</v>
      </c>
      <c r="AE12" s="114">
        <v>6</v>
      </c>
      <c r="AF12" s="114">
        <v>10</v>
      </c>
      <c r="AG12" s="329">
        <v>3</v>
      </c>
      <c r="AH12" s="330">
        <v>14</v>
      </c>
      <c r="AI12" s="202">
        <v>1</v>
      </c>
      <c r="AJ12" s="200">
        <v>5167</v>
      </c>
      <c r="AK12" s="114">
        <v>3311</v>
      </c>
      <c r="AL12" s="201">
        <v>1629</v>
      </c>
      <c r="AM12" s="114">
        <v>171</v>
      </c>
      <c r="AN12" s="114">
        <v>16</v>
      </c>
      <c r="AO12" s="114">
        <v>0</v>
      </c>
      <c r="AP12" s="114">
        <v>11</v>
      </c>
      <c r="AQ12" s="114">
        <v>19</v>
      </c>
      <c r="AR12" s="329">
        <v>5</v>
      </c>
      <c r="AS12" s="330">
        <v>5</v>
      </c>
      <c r="AT12" s="202">
        <v>0</v>
      </c>
      <c r="AU12" s="200">
        <v>5349</v>
      </c>
      <c r="AV12" s="114">
        <v>3520</v>
      </c>
      <c r="AW12" s="201">
        <v>1607</v>
      </c>
      <c r="AX12" s="114">
        <v>162</v>
      </c>
      <c r="AY12" s="114">
        <v>17</v>
      </c>
      <c r="AZ12" s="114">
        <v>8</v>
      </c>
      <c r="BA12" s="114">
        <v>10</v>
      </c>
      <c r="BB12" s="114">
        <v>20</v>
      </c>
      <c r="BC12" s="329">
        <v>1</v>
      </c>
      <c r="BD12" s="330">
        <v>4</v>
      </c>
      <c r="BE12" s="202">
        <v>0</v>
      </c>
      <c r="BF12" s="200">
        <v>5449</v>
      </c>
      <c r="BG12" s="114">
        <v>3635</v>
      </c>
      <c r="BH12" s="201">
        <v>1593</v>
      </c>
      <c r="BI12" s="114">
        <v>136</v>
      </c>
      <c r="BJ12" s="114">
        <v>21</v>
      </c>
      <c r="BK12" s="114">
        <v>5</v>
      </c>
      <c r="BL12" s="114">
        <v>20</v>
      </c>
      <c r="BM12" s="114">
        <v>26</v>
      </c>
      <c r="BN12" s="329">
        <v>3</v>
      </c>
      <c r="BO12" s="330">
        <v>10</v>
      </c>
      <c r="BP12" s="202">
        <v>0</v>
      </c>
      <c r="BQ12" s="200">
        <v>4493</v>
      </c>
      <c r="BR12" s="114">
        <v>3013</v>
      </c>
      <c r="BS12" s="201">
        <v>1319</v>
      </c>
      <c r="BT12" s="114">
        <v>116</v>
      </c>
      <c r="BU12" s="114">
        <v>13</v>
      </c>
      <c r="BV12" s="114">
        <v>9</v>
      </c>
      <c r="BW12" s="114">
        <v>2</v>
      </c>
      <c r="BX12" s="114">
        <v>19</v>
      </c>
      <c r="BY12" s="329">
        <v>1</v>
      </c>
      <c r="BZ12" s="330">
        <v>1</v>
      </c>
      <c r="CA12" s="202">
        <v>0</v>
      </c>
      <c r="CB12" s="200">
        <v>5503</v>
      </c>
      <c r="CC12" s="114">
        <v>3731</v>
      </c>
      <c r="CD12" s="201">
        <v>1589</v>
      </c>
      <c r="CE12" s="114">
        <v>137</v>
      </c>
      <c r="CF12" s="114">
        <v>11</v>
      </c>
      <c r="CG12" s="114">
        <v>6</v>
      </c>
      <c r="CH12" s="114">
        <v>6</v>
      </c>
      <c r="CI12" s="114">
        <v>13</v>
      </c>
      <c r="CJ12" s="329">
        <v>3</v>
      </c>
      <c r="CK12" s="330">
        <v>6</v>
      </c>
      <c r="CL12" s="202">
        <v>1</v>
      </c>
      <c r="CM12" s="200">
        <v>5543</v>
      </c>
      <c r="CN12" s="114">
        <v>3713</v>
      </c>
      <c r="CO12" s="201">
        <v>1640</v>
      </c>
      <c r="CP12" s="114">
        <v>136</v>
      </c>
      <c r="CQ12" s="114">
        <v>14</v>
      </c>
      <c r="CR12" s="114">
        <v>3</v>
      </c>
      <c r="CS12" s="114">
        <v>13</v>
      </c>
      <c r="CT12" s="114">
        <v>19</v>
      </c>
      <c r="CU12" s="329">
        <v>4</v>
      </c>
      <c r="CV12" s="330">
        <v>0</v>
      </c>
      <c r="CW12" s="202">
        <v>1</v>
      </c>
      <c r="CX12" s="200">
        <v>5245</v>
      </c>
      <c r="CY12" s="114">
        <v>3412</v>
      </c>
      <c r="CZ12" s="201">
        <v>1609</v>
      </c>
      <c r="DA12" s="114">
        <v>137</v>
      </c>
      <c r="DB12" s="114">
        <v>19</v>
      </c>
      <c r="DC12" s="114">
        <v>35</v>
      </c>
      <c r="DD12" s="114">
        <v>9</v>
      </c>
      <c r="DE12" s="114">
        <v>19</v>
      </c>
      <c r="DF12" s="329">
        <v>4</v>
      </c>
      <c r="DG12" s="330">
        <v>1</v>
      </c>
      <c r="DH12" s="202">
        <v>0</v>
      </c>
      <c r="DI12" s="200">
        <v>5636</v>
      </c>
      <c r="DJ12" s="114">
        <v>3724</v>
      </c>
      <c r="DK12" s="201">
        <v>1661</v>
      </c>
      <c r="DL12" s="114">
        <v>170</v>
      </c>
      <c r="DM12" s="114">
        <v>11</v>
      </c>
      <c r="DN12" s="114">
        <v>37</v>
      </c>
      <c r="DO12" s="114">
        <v>9</v>
      </c>
      <c r="DP12" s="114">
        <v>17</v>
      </c>
      <c r="DQ12" s="329">
        <v>3</v>
      </c>
      <c r="DR12" s="330">
        <v>4</v>
      </c>
      <c r="DS12" s="202">
        <v>0</v>
      </c>
      <c r="DT12" s="200">
        <v>4785</v>
      </c>
      <c r="DU12" s="114">
        <v>3201</v>
      </c>
      <c r="DV12" s="201">
        <v>1395</v>
      </c>
      <c r="DW12" s="114">
        <v>115</v>
      </c>
      <c r="DX12" s="114">
        <v>18</v>
      </c>
      <c r="DY12" s="114">
        <v>30</v>
      </c>
      <c r="DZ12" s="114">
        <v>4</v>
      </c>
      <c r="EA12" s="114">
        <v>16</v>
      </c>
      <c r="EB12" s="329">
        <v>3</v>
      </c>
      <c r="EC12" s="330">
        <v>3</v>
      </c>
      <c r="ED12" s="202">
        <v>0</v>
      </c>
      <c r="EE12" s="200">
        <v>5031</v>
      </c>
      <c r="EF12" s="114">
        <v>3334</v>
      </c>
      <c r="EG12" s="201">
        <v>1517</v>
      </c>
      <c r="EH12" s="114">
        <v>109</v>
      </c>
      <c r="EI12" s="114">
        <v>16</v>
      </c>
      <c r="EJ12" s="114">
        <v>20</v>
      </c>
      <c r="EK12" s="114">
        <v>11</v>
      </c>
      <c r="EL12" s="114">
        <v>19</v>
      </c>
      <c r="EM12" s="329">
        <v>3</v>
      </c>
      <c r="EN12" s="330">
        <v>2</v>
      </c>
      <c r="EO12" s="202">
        <v>0</v>
      </c>
      <c r="EP12" s="200">
        <v>5373</v>
      </c>
      <c r="EQ12" s="114">
        <v>3598</v>
      </c>
      <c r="ER12" s="201">
        <v>1581</v>
      </c>
      <c r="ES12" s="114">
        <v>115</v>
      </c>
      <c r="ET12" s="114">
        <v>10</v>
      </c>
      <c r="EU12" s="114">
        <v>24</v>
      </c>
      <c r="EV12" s="114">
        <v>18</v>
      </c>
      <c r="EW12" s="114">
        <v>18</v>
      </c>
      <c r="EX12" s="329">
        <v>6</v>
      </c>
      <c r="EY12" s="330">
        <v>2</v>
      </c>
      <c r="EZ12" s="202">
        <v>1</v>
      </c>
      <c r="FA12" s="200">
        <v>4864</v>
      </c>
      <c r="FB12" s="114">
        <v>3282</v>
      </c>
      <c r="FC12" s="201">
        <v>1369</v>
      </c>
      <c r="FD12" s="114">
        <v>132</v>
      </c>
      <c r="FE12" s="114">
        <v>21</v>
      </c>
      <c r="FF12" s="114">
        <v>21</v>
      </c>
      <c r="FG12" s="114">
        <v>9</v>
      </c>
      <c r="FH12" s="114">
        <v>23</v>
      </c>
      <c r="FI12" s="329">
        <v>6</v>
      </c>
      <c r="FJ12" s="330">
        <v>0</v>
      </c>
      <c r="FK12" s="202">
        <v>1</v>
      </c>
      <c r="FL12" s="200">
        <v>4682</v>
      </c>
      <c r="FM12" s="114">
        <v>3159</v>
      </c>
      <c r="FN12" s="201">
        <v>1330</v>
      </c>
      <c r="FO12" s="114">
        <v>129</v>
      </c>
      <c r="FP12" s="114">
        <v>17</v>
      </c>
      <c r="FQ12" s="114">
        <v>16</v>
      </c>
      <c r="FR12" s="114">
        <v>12</v>
      </c>
      <c r="FS12" s="114">
        <v>15</v>
      </c>
      <c r="FT12" s="329">
        <v>3</v>
      </c>
      <c r="FU12" s="330">
        <v>1</v>
      </c>
      <c r="FV12" s="202">
        <v>0</v>
      </c>
      <c r="FW12" s="200">
        <v>4593</v>
      </c>
      <c r="FX12" s="114">
        <v>3090</v>
      </c>
      <c r="FY12" s="201">
        <v>1310</v>
      </c>
      <c r="FZ12" s="114">
        <v>125</v>
      </c>
      <c r="GA12" s="114">
        <v>21</v>
      </c>
      <c r="GB12" s="114">
        <v>16</v>
      </c>
      <c r="GC12" s="114">
        <v>10</v>
      </c>
      <c r="GD12" s="114">
        <v>15</v>
      </c>
      <c r="GE12" s="329">
        <v>6</v>
      </c>
      <c r="GF12" s="330">
        <v>0</v>
      </c>
      <c r="GG12" s="202">
        <v>0</v>
      </c>
      <c r="GH12" s="200">
        <v>4814</v>
      </c>
      <c r="GI12" s="114">
        <v>3312</v>
      </c>
      <c r="GJ12" s="201">
        <v>1333</v>
      </c>
      <c r="GK12" s="114">
        <v>104</v>
      </c>
      <c r="GL12" s="114">
        <v>21</v>
      </c>
      <c r="GM12" s="114">
        <v>15</v>
      </c>
      <c r="GN12" s="114">
        <v>9</v>
      </c>
      <c r="GO12" s="114">
        <v>12</v>
      </c>
      <c r="GP12" s="329">
        <v>6</v>
      </c>
      <c r="GQ12" s="330">
        <v>2</v>
      </c>
      <c r="GR12" s="202">
        <v>0</v>
      </c>
      <c r="GS12" s="200">
        <v>4048</v>
      </c>
      <c r="GT12" s="114">
        <v>2745</v>
      </c>
      <c r="GU12" s="201">
        <v>1157</v>
      </c>
      <c r="GV12" s="114">
        <v>92</v>
      </c>
      <c r="GW12" s="114">
        <v>15</v>
      </c>
      <c r="GX12" s="114">
        <v>16</v>
      </c>
      <c r="GY12" s="114">
        <v>6</v>
      </c>
      <c r="GZ12" s="114">
        <v>13</v>
      </c>
      <c r="HA12" s="329">
        <v>2</v>
      </c>
      <c r="HB12" s="330">
        <v>0</v>
      </c>
      <c r="HC12" s="202">
        <v>2</v>
      </c>
      <c r="HD12" s="200">
        <v>4530</v>
      </c>
      <c r="HE12" s="114">
        <v>3011</v>
      </c>
      <c r="HF12" s="201">
        <v>1334</v>
      </c>
      <c r="HG12" s="114">
        <v>112</v>
      </c>
      <c r="HH12" s="114">
        <v>25</v>
      </c>
      <c r="HI12" s="114">
        <v>13</v>
      </c>
      <c r="HJ12" s="114">
        <v>8</v>
      </c>
      <c r="HK12" s="114">
        <v>21</v>
      </c>
      <c r="HL12" s="329">
        <v>2</v>
      </c>
      <c r="HM12" s="330">
        <v>4</v>
      </c>
      <c r="HN12" s="202">
        <v>0</v>
      </c>
      <c r="HO12" s="200">
        <v>5016</v>
      </c>
      <c r="HP12" s="114">
        <v>3407</v>
      </c>
      <c r="HQ12" s="201">
        <v>1421</v>
      </c>
      <c r="HR12" s="114">
        <v>128</v>
      </c>
      <c r="HS12" s="114">
        <v>14</v>
      </c>
      <c r="HT12" s="114">
        <v>12</v>
      </c>
      <c r="HU12" s="114">
        <v>6</v>
      </c>
      <c r="HV12" s="114">
        <v>23</v>
      </c>
      <c r="HW12" s="329">
        <v>3</v>
      </c>
      <c r="HX12" s="330">
        <v>1</v>
      </c>
      <c r="HY12" s="202">
        <v>1</v>
      </c>
      <c r="HZ12" s="200">
        <v>4705</v>
      </c>
      <c r="IA12" s="114">
        <v>3150</v>
      </c>
      <c r="IB12" s="201">
        <v>1373</v>
      </c>
      <c r="IC12" s="114">
        <v>111</v>
      </c>
      <c r="ID12" s="114">
        <v>13</v>
      </c>
      <c r="IE12" s="114">
        <v>15</v>
      </c>
      <c r="IF12" s="114">
        <v>11</v>
      </c>
      <c r="IG12" s="114">
        <v>21</v>
      </c>
      <c r="IH12" s="329">
        <v>7</v>
      </c>
      <c r="II12" s="330">
        <v>4</v>
      </c>
      <c r="IJ12" s="202">
        <v>0</v>
      </c>
      <c r="IK12" s="200">
        <v>5092</v>
      </c>
      <c r="IL12" s="114">
        <v>3493</v>
      </c>
      <c r="IM12" s="201">
        <v>1403</v>
      </c>
      <c r="IN12" s="114">
        <v>129</v>
      </c>
      <c r="IO12" s="114">
        <v>14</v>
      </c>
      <c r="IP12" s="114">
        <v>12</v>
      </c>
      <c r="IQ12" s="114">
        <v>11</v>
      </c>
      <c r="IR12" s="114">
        <v>19</v>
      </c>
      <c r="IS12" s="329">
        <v>8</v>
      </c>
      <c r="IT12" s="330">
        <v>3</v>
      </c>
      <c r="IU12" s="202">
        <v>0</v>
      </c>
    </row>
    <row r="13" spans="1:255" ht="11.4" x14ac:dyDescent="0.2">
      <c r="A13" s="405"/>
      <c r="C13" s="116" t="s">
        <v>82</v>
      </c>
      <c r="D13" s="106">
        <f t="shared" si="11"/>
        <v>294028</v>
      </c>
      <c r="E13" s="194">
        <f t="shared" si="12"/>
        <v>197168</v>
      </c>
      <c r="F13" s="194">
        <f t="shared" si="13"/>
        <v>83887</v>
      </c>
      <c r="G13" s="194">
        <f t="shared" si="14"/>
        <v>5471</v>
      </c>
      <c r="H13" s="176">
        <f t="shared" si="15"/>
        <v>1348</v>
      </c>
      <c r="I13" s="176">
        <f t="shared" si="16"/>
        <v>4078</v>
      </c>
      <c r="J13" s="176">
        <f t="shared" si="17"/>
        <v>711</v>
      </c>
      <c r="K13" s="176">
        <f t="shared" si="18"/>
        <v>668</v>
      </c>
      <c r="L13" s="176">
        <f t="shared" si="19"/>
        <v>385</v>
      </c>
      <c r="M13" s="176">
        <f t="shared" si="20"/>
        <v>235</v>
      </c>
      <c r="N13" s="107">
        <f t="shared" si="21"/>
        <v>77</v>
      </c>
      <c r="O13" s="108">
        <f t="shared" si="1"/>
        <v>67.057559144027095</v>
      </c>
      <c r="P13" s="109">
        <f t="shared" si="2"/>
        <v>28.530276028133379</v>
      </c>
      <c r="Q13" s="109">
        <f t="shared" si="3"/>
        <v>1.8607071435373501</v>
      </c>
      <c r="R13" s="179">
        <f t="shared" si="4"/>
        <v>0.45845973852830341</v>
      </c>
      <c r="S13" s="179">
        <f t="shared" si="5"/>
        <v>1.3869427401471968</v>
      </c>
      <c r="T13" s="179">
        <f t="shared" si="6"/>
        <v>0.2418137048172283</v>
      </c>
      <c r="U13" s="179">
        <f t="shared" si="7"/>
        <v>0.22718924728257173</v>
      </c>
      <c r="V13" s="179">
        <f t="shared" si="8"/>
        <v>0.13093991048471573</v>
      </c>
      <c r="W13" s="179">
        <f t="shared" si="9"/>
        <v>7.99243609452161E-2</v>
      </c>
      <c r="X13" s="110">
        <f t="shared" si="10"/>
        <v>2.618798209694315E-2</v>
      </c>
      <c r="Y13" s="203">
        <v>14097</v>
      </c>
      <c r="Z13" s="115">
        <v>9592</v>
      </c>
      <c r="AA13" s="204">
        <v>4003</v>
      </c>
      <c r="AB13" s="115">
        <v>278</v>
      </c>
      <c r="AC13" s="115">
        <v>73</v>
      </c>
      <c r="AD13" s="115">
        <v>23</v>
      </c>
      <c r="AE13" s="115">
        <v>44</v>
      </c>
      <c r="AF13" s="115">
        <v>44</v>
      </c>
      <c r="AG13" s="327">
        <v>21</v>
      </c>
      <c r="AH13" s="328">
        <v>11</v>
      </c>
      <c r="AI13" s="205">
        <v>8</v>
      </c>
      <c r="AJ13" s="203">
        <v>16316</v>
      </c>
      <c r="AK13" s="115">
        <v>10936</v>
      </c>
      <c r="AL13" s="204">
        <v>4831</v>
      </c>
      <c r="AM13" s="115">
        <v>319</v>
      </c>
      <c r="AN13" s="115">
        <v>73</v>
      </c>
      <c r="AO13" s="115">
        <v>25</v>
      </c>
      <c r="AP13" s="115">
        <v>53</v>
      </c>
      <c r="AQ13" s="115">
        <v>42</v>
      </c>
      <c r="AR13" s="327">
        <v>19</v>
      </c>
      <c r="AS13" s="328">
        <v>11</v>
      </c>
      <c r="AT13" s="205">
        <v>7</v>
      </c>
      <c r="AU13" s="203">
        <v>17863</v>
      </c>
      <c r="AV13" s="115">
        <v>12149</v>
      </c>
      <c r="AW13" s="204">
        <v>5133</v>
      </c>
      <c r="AX13" s="115">
        <v>356</v>
      </c>
      <c r="AY13" s="115">
        <v>90</v>
      </c>
      <c r="AZ13" s="115">
        <v>15</v>
      </c>
      <c r="BA13" s="115">
        <v>49</v>
      </c>
      <c r="BB13" s="115">
        <v>39</v>
      </c>
      <c r="BC13" s="327">
        <v>23</v>
      </c>
      <c r="BD13" s="328">
        <v>6</v>
      </c>
      <c r="BE13" s="205">
        <v>3</v>
      </c>
      <c r="BF13" s="203">
        <v>17694</v>
      </c>
      <c r="BG13" s="115">
        <v>11994</v>
      </c>
      <c r="BH13" s="204">
        <v>5148</v>
      </c>
      <c r="BI13" s="115">
        <v>347</v>
      </c>
      <c r="BJ13" s="115">
        <v>75</v>
      </c>
      <c r="BK13" s="115">
        <v>22</v>
      </c>
      <c r="BL13" s="115">
        <v>40</v>
      </c>
      <c r="BM13" s="115">
        <v>33</v>
      </c>
      <c r="BN13" s="327">
        <v>19</v>
      </c>
      <c r="BO13" s="328">
        <v>14</v>
      </c>
      <c r="BP13" s="205">
        <v>2</v>
      </c>
      <c r="BQ13" s="203">
        <v>15383</v>
      </c>
      <c r="BR13" s="115">
        <v>10519</v>
      </c>
      <c r="BS13" s="204">
        <v>4363</v>
      </c>
      <c r="BT13" s="115">
        <v>323</v>
      </c>
      <c r="BU13" s="115">
        <v>70</v>
      </c>
      <c r="BV13" s="115">
        <v>20</v>
      </c>
      <c r="BW13" s="115">
        <v>23</v>
      </c>
      <c r="BX13" s="115">
        <v>36</v>
      </c>
      <c r="BY13" s="327">
        <v>23</v>
      </c>
      <c r="BZ13" s="328">
        <v>5</v>
      </c>
      <c r="CA13" s="205">
        <v>1</v>
      </c>
      <c r="CB13" s="203">
        <v>15657</v>
      </c>
      <c r="CC13" s="115">
        <v>10658</v>
      </c>
      <c r="CD13" s="204">
        <v>4520</v>
      </c>
      <c r="CE13" s="115">
        <v>289</v>
      </c>
      <c r="CF13" s="115">
        <v>68</v>
      </c>
      <c r="CG13" s="115">
        <v>8</v>
      </c>
      <c r="CH13" s="115">
        <v>42</v>
      </c>
      <c r="CI13" s="115">
        <v>42</v>
      </c>
      <c r="CJ13" s="327">
        <v>20</v>
      </c>
      <c r="CK13" s="328">
        <v>10</v>
      </c>
      <c r="CL13" s="205">
        <v>0</v>
      </c>
      <c r="CM13" s="203">
        <v>15303</v>
      </c>
      <c r="CN13" s="115">
        <v>10311</v>
      </c>
      <c r="CO13" s="204">
        <v>4484</v>
      </c>
      <c r="CP13" s="115">
        <v>312</v>
      </c>
      <c r="CQ13" s="115">
        <v>70</v>
      </c>
      <c r="CR13" s="115">
        <v>16</v>
      </c>
      <c r="CS13" s="115">
        <v>30</v>
      </c>
      <c r="CT13" s="115">
        <v>41</v>
      </c>
      <c r="CU13" s="327">
        <v>21</v>
      </c>
      <c r="CV13" s="328">
        <v>14</v>
      </c>
      <c r="CW13" s="205">
        <v>4</v>
      </c>
      <c r="CX13" s="203">
        <v>14478</v>
      </c>
      <c r="CY13" s="115">
        <v>9717</v>
      </c>
      <c r="CZ13" s="204">
        <v>4231</v>
      </c>
      <c r="DA13" s="115">
        <v>238</v>
      </c>
      <c r="DB13" s="115">
        <v>57</v>
      </c>
      <c r="DC13" s="115">
        <v>139</v>
      </c>
      <c r="DD13" s="115">
        <v>32</v>
      </c>
      <c r="DE13" s="115">
        <v>34</v>
      </c>
      <c r="DF13" s="327">
        <v>17</v>
      </c>
      <c r="DG13" s="328">
        <v>7</v>
      </c>
      <c r="DH13" s="205">
        <v>6</v>
      </c>
      <c r="DI13" s="203">
        <v>15612</v>
      </c>
      <c r="DJ13" s="115">
        <v>10633</v>
      </c>
      <c r="DK13" s="204">
        <v>4247</v>
      </c>
      <c r="DL13" s="115">
        <v>309</v>
      </c>
      <c r="DM13" s="115">
        <v>75</v>
      </c>
      <c r="DN13" s="115">
        <v>249</v>
      </c>
      <c r="DO13" s="115">
        <v>22</v>
      </c>
      <c r="DP13" s="115">
        <v>42</v>
      </c>
      <c r="DQ13" s="327">
        <v>22</v>
      </c>
      <c r="DR13" s="328">
        <v>9</v>
      </c>
      <c r="DS13" s="205">
        <v>4</v>
      </c>
      <c r="DT13" s="203">
        <v>13115</v>
      </c>
      <c r="DU13" s="115">
        <v>8647</v>
      </c>
      <c r="DV13" s="204">
        <v>3868</v>
      </c>
      <c r="DW13" s="115">
        <v>233</v>
      </c>
      <c r="DX13" s="115">
        <v>60</v>
      </c>
      <c r="DY13" s="115">
        <v>213</v>
      </c>
      <c r="DZ13" s="115">
        <v>27</v>
      </c>
      <c r="EA13" s="115">
        <v>35</v>
      </c>
      <c r="EB13" s="327">
        <v>15</v>
      </c>
      <c r="EC13" s="328">
        <v>11</v>
      </c>
      <c r="ED13" s="205">
        <v>6</v>
      </c>
      <c r="EE13" s="203">
        <v>12307</v>
      </c>
      <c r="EF13" s="115">
        <v>8161</v>
      </c>
      <c r="EG13" s="204">
        <v>3574</v>
      </c>
      <c r="EH13" s="115">
        <v>215</v>
      </c>
      <c r="EI13" s="115">
        <v>58</v>
      </c>
      <c r="EJ13" s="115">
        <v>228</v>
      </c>
      <c r="EK13" s="115">
        <v>23</v>
      </c>
      <c r="EL13" s="115">
        <v>21</v>
      </c>
      <c r="EM13" s="327">
        <v>12</v>
      </c>
      <c r="EN13" s="328">
        <v>13</v>
      </c>
      <c r="EO13" s="205">
        <v>2</v>
      </c>
      <c r="EP13" s="203">
        <v>14430</v>
      </c>
      <c r="EQ13" s="115">
        <v>9617</v>
      </c>
      <c r="ER13" s="204">
        <v>4126</v>
      </c>
      <c r="ES13" s="115">
        <v>241</v>
      </c>
      <c r="ET13" s="115">
        <v>67</v>
      </c>
      <c r="EU13" s="115">
        <v>288</v>
      </c>
      <c r="EV13" s="115">
        <v>28</v>
      </c>
      <c r="EW13" s="115">
        <v>34</v>
      </c>
      <c r="EX13" s="327">
        <v>13</v>
      </c>
      <c r="EY13" s="328">
        <v>15</v>
      </c>
      <c r="EZ13" s="205">
        <v>1</v>
      </c>
      <c r="FA13" s="203">
        <v>12776</v>
      </c>
      <c r="FB13" s="115">
        <v>8456</v>
      </c>
      <c r="FC13" s="204">
        <v>3603</v>
      </c>
      <c r="FD13" s="115">
        <v>252</v>
      </c>
      <c r="FE13" s="115">
        <v>50</v>
      </c>
      <c r="FF13" s="115">
        <v>325</v>
      </c>
      <c r="FG13" s="115">
        <v>29</v>
      </c>
      <c r="FH13" s="115">
        <v>27</v>
      </c>
      <c r="FI13" s="327">
        <v>17</v>
      </c>
      <c r="FJ13" s="328">
        <v>16</v>
      </c>
      <c r="FK13" s="205">
        <v>1</v>
      </c>
      <c r="FL13" s="203">
        <v>12248</v>
      </c>
      <c r="FM13" s="115">
        <v>8149</v>
      </c>
      <c r="FN13" s="204">
        <v>3419</v>
      </c>
      <c r="FO13" s="115">
        <v>225</v>
      </c>
      <c r="FP13" s="115">
        <v>58</v>
      </c>
      <c r="FQ13" s="115">
        <v>312</v>
      </c>
      <c r="FR13" s="115">
        <v>24</v>
      </c>
      <c r="FS13" s="115">
        <v>23</v>
      </c>
      <c r="FT13" s="327">
        <v>13</v>
      </c>
      <c r="FU13" s="328">
        <v>15</v>
      </c>
      <c r="FV13" s="205">
        <v>10</v>
      </c>
      <c r="FW13" s="203">
        <v>12719</v>
      </c>
      <c r="FX13" s="115">
        <v>8429</v>
      </c>
      <c r="FY13" s="204">
        <v>3627</v>
      </c>
      <c r="FZ13" s="115">
        <v>216</v>
      </c>
      <c r="GA13" s="115">
        <v>56</v>
      </c>
      <c r="GB13" s="115">
        <v>288</v>
      </c>
      <c r="GC13" s="115">
        <v>46</v>
      </c>
      <c r="GD13" s="115">
        <v>22</v>
      </c>
      <c r="GE13" s="327">
        <v>24</v>
      </c>
      <c r="GF13" s="328">
        <v>9</v>
      </c>
      <c r="GG13" s="205">
        <v>2</v>
      </c>
      <c r="GH13" s="203">
        <v>12595</v>
      </c>
      <c r="GI13" s="115">
        <v>8345</v>
      </c>
      <c r="GJ13" s="204">
        <v>3525</v>
      </c>
      <c r="GK13" s="115">
        <v>257</v>
      </c>
      <c r="GL13" s="115">
        <v>66</v>
      </c>
      <c r="GM13" s="115">
        <v>301</v>
      </c>
      <c r="GN13" s="115">
        <v>31</v>
      </c>
      <c r="GO13" s="115">
        <v>33</v>
      </c>
      <c r="GP13" s="327">
        <v>22</v>
      </c>
      <c r="GQ13" s="328">
        <v>12</v>
      </c>
      <c r="GR13" s="205">
        <v>3</v>
      </c>
      <c r="GS13" s="203">
        <v>12050</v>
      </c>
      <c r="GT13" s="115">
        <v>7929</v>
      </c>
      <c r="GU13" s="204">
        <v>3460</v>
      </c>
      <c r="GV13" s="115">
        <v>195</v>
      </c>
      <c r="GW13" s="115">
        <v>58</v>
      </c>
      <c r="GX13" s="115">
        <v>318</v>
      </c>
      <c r="GY13" s="115">
        <v>36</v>
      </c>
      <c r="GZ13" s="115">
        <v>24</v>
      </c>
      <c r="HA13" s="327">
        <v>15</v>
      </c>
      <c r="HB13" s="328">
        <v>9</v>
      </c>
      <c r="HC13" s="205">
        <v>6</v>
      </c>
      <c r="HD13" s="203">
        <v>12369</v>
      </c>
      <c r="HE13" s="115">
        <v>8284</v>
      </c>
      <c r="HF13" s="204">
        <v>3457</v>
      </c>
      <c r="HG13" s="115">
        <v>213</v>
      </c>
      <c r="HH13" s="115">
        <v>45</v>
      </c>
      <c r="HI13" s="115">
        <v>298</v>
      </c>
      <c r="HJ13" s="115">
        <v>30</v>
      </c>
      <c r="HK13" s="115">
        <v>20</v>
      </c>
      <c r="HL13" s="327">
        <v>17</v>
      </c>
      <c r="HM13" s="328">
        <v>5</v>
      </c>
      <c r="HN13" s="205">
        <v>0</v>
      </c>
      <c r="HO13" s="203">
        <v>11998</v>
      </c>
      <c r="HP13" s="115">
        <v>7901</v>
      </c>
      <c r="HQ13" s="204">
        <v>3410</v>
      </c>
      <c r="HR13" s="115">
        <v>216</v>
      </c>
      <c r="HS13" s="115">
        <v>56</v>
      </c>
      <c r="HT13" s="115">
        <v>319</v>
      </c>
      <c r="HU13" s="115">
        <v>44</v>
      </c>
      <c r="HV13" s="115">
        <v>20</v>
      </c>
      <c r="HW13" s="327">
        <v>13</v>
      </c>
      <c r="HX13" s="328">
        <v>15</v>
      </c>
      <c r="HY13" s="205">
        <v>4</v>
      </c>
      <c r="HZ13" s="203">
        <v>12251</v>
      </c>
      <c r="IA13" s="115">
        <v>8127</v>
      </c>
      <c r="IB13" s="204">
        <v>3473</v>
      </c>
      <c r="IC13" s="115">
        <v>201</v>
      </c>
      <c r="ID13" s="115">
        <v>44</v>
      </c>
      <c r="IE13" s="115">
        <v>319</v>
      </c>
      <c r="IF13" s="115">
        <v>25</v>
      </c>
      <c r="IG13" s="115">
        <v>24</v>
      </c>
      <c r="IH13" s="327">
        <v>20</v>
      </c>
      <c r="II13" s="328">
        <v>14</v>
      </c>
      <c r="IJ13" s="205">
        <v>4</v>
      </c>
      <c r="IK13" s="203">
        <v>12767</v>
      </c>
      <c r="IL13" s="115">
        <v>8614</v>
      </c>
      <c r="IM13" s="204">
        <v>3385</v>
      </c>
      <c r="IN13" s="115">
        <v>236</v>
      </c>
      <c r="IO13" s="115">
        <v>79</v>
      </c>
      <c r="IP13" s="115">
        <v>352</v>
      </c>
      <c r="IQ13" s="115">
        <v>33</v>
      </c>
      <c r="IR13" s="115">
        <v>32</v>
      </c>
      <c r="IS13" s="327">
        <v>19</v>
      </c>
      <c r="IT13" s="328">
        <v>14</v>
      </c>
      <c r="IU13" s="205">
        <v>3</v>
      </c>
    </row>
    <row r="14" spans="1:255" ht="11.4" x14ac:dyDescent="0.2">
      <c r="A14" s="405"/>
      <c r="C14" s="117" t="s">
        <v>83</v>
      </c>
      <c r="D14" s="101">
        <f t="shared" si="11"/>
        <v>85680</v>
      </c>
      <c r="E14" s="193">
        <f t="shared" si="12"/>
        <v>58324</v>
      </c>
      <c r="F14" s="193">
        <f t="shared" si="13"/>
        <v>22056</v>
      </c>
      <c r="G14" s="193">
        <f t="shared" si="14"/>
        <v>1588</v>
      </c>
      <c r="H14" s="175">
        <f t="shared" si="15"/>
        <v>323</v>
      </c>
      <c r="I14" s="175">
        <f t="shared" si="16"/>
        <v>1550</v>
      </c>
      <c r="J14" s="175">
        <f t="shared" si="17"/>
        <v>897</v>
      </c>
      <c r="K14" s="175">
        <f t="shared" si="18"/>
        <v>664</v>
      </c>
      <c r="L14" s="175">
        <f t="shared" si="19"/>
        <v>172</v>
      </c>
      <c r="M14" s="175">
        <f t="shared" si="20"/>
        <v>40</v>
      </c>
      <c r="N14" s="102">
        <f t="shared" si="21"/>
        <v>66</v>
      </c>
      <c r="O14" s="103">
        <f t="shared" si="1"/>
        <v>68.071895424836597</v>
      </c>
      <c r="P14" s="104">
        <f t="shared" si="2"/>
        <v>25.742296918767504</v>
      </c>
      <c r="Q14" s="104">
        <f t="shared" si="3"/>
        <v>1.8534080298786182</v>
      </c>
      <c r="R14" s="178">
        <f t="shared" si="4"/>
        <v>0.37698412698412698</v>
      </c>
      <c r="S14" s="178">
        <f t="shared" si="5"/>
        <v>1.8090569561157799</v>
      </c>
      <c r="T14" s="178">
        <f t="shared" si="6"/>
        <v>1.0469187675070026</v>
      </c>
      <c r="U14" s="178">
        <f t="shared" si="7"/>
        <v>0.77497665732959853</v>
      </c>
      <c r="V14" s="178">
        <f t="shared" si="8"/>
        <v>0.20074696545284779</v>
      </c>
      <c r="W14" s="178">
        <f t="shared" si="9"/>
        <v>4.6685340802987862E-2</v>
      </c>
      <c r="X14" s="105">
        <f t="shared" si="10"/>
        <v>7.7030812324929976E-2</v>
      </c>
      <c r="Y14" s="200">
        <v>4682</v>
      </c>
      <c r="Z14" s="114">
        <v>3162</v>
      </c>
      <c r="AA14" s="201">
        <v>1286</v>
      </c>
      <c r="AB14" s="114">
        <v>74</v>
      </c>
      <c r="AC14" s="114">
        <v>33</v>
      </c>
      <c r="AD14" s="114">
        <v>3</v>
      </c>
      <c r="AE14" s="114">
        <v>44</v>
      </c>
      <c r="AF14" s="114">
        <v>66</v>
      </c>
      <c r="AG14" s="329">
        <v>8</v>
      </c>
      <c r="AH14" s="330">
        <v>3</v>
      </c>
      <c r="AI14" s="202">
        <v>3</v>
      </c>
      <c r="AJ14" s="200">
        <v>4991</v>
      </c>
      <c r="AK14" s="114">
        <v>3342</v>
      </c>
      <c r="AL14" s="201">
        <v>1382</v>
      </c>
      <c r="AM14" s="114">
        <v>97</v>
      </c>
      <c r="AN14" s="114">
        <v>26</v>
      </c>
      <c r="AO14" s="114">
        <v>4</v>
      </c>
      <c r="AP14" s="114">
        <v>53</v>
      </c>
      <c r="AQ14" s="114">
        <v>72</v>
      </c>
      <c r="AR14" s="329">
        <v>9</v>
      </c>
      <c r="AS14" s="330">
        <v>0</v>
      </c>
      <c r="AT14" s="202">
        <v>6</v>
      </c>
      <c r="AU14" s="200">
        <v>5158</v>
      </c>
      <c r="AV14" s="114">
        <v>3582</v>
      </c>
      <c r="AW14" s="201">
        <v>1328</v>
      </c>
      <c r="AX14" s="114">
        <v>93</v>
      </c>
      <c r="AY14" s="114">
        <v>24</v>
      </c>
      <c r="AZ14" s="114">
        <v>2</v>
      </c>
      <c r="BA14" s="114">
        <v>59</v>
      </c>
      <c r="BB14" s="114">
        <v>60</v>
      </c>
      <c r="BC14" s="329">
        <v>7</v>
      </c>
      <c r="BD14" s="330">
        <v>1</v>
      </c>
      <c r="BE14" s="202">
        <v>2</v>
      </c>
      <c r="BF14" s="200">
        <v>4749</v>
      </c>
      <c r="BG14" s="114">
        <v>3299</v>
      </c>
      <c r="BH14" s="201">
        <v>1255</v>
      </c>
      <c r="BI14" s="114">
        <v>84</v>
      </c>
      <c r="BJ14" s="114">
        <v>13</v>
      </c>
      <c r="BK14" s="114">
        <v>0</v>
      </c>
      <c r="BL14" s="114">
        <v>46</v>
      </c>
      <c r="BM14" s="114">
        <v>33</v>
      </c>
      <c r="BN14" s="329">
        <v>15</v>
      </c>
      <c r="BO14" s="330">
        <v>1</v>
      </c>
      <c r="BP14" s="202">
        <v>3</v>
      </c>
      <c r="BQ14" s="200">
        <v>4181</v>
      </c>
      <c r="BR14" s="114">
        <v>2917</v>
      </c>
      <c r="BS14" s="201">
        <v>1079</v>
      </c>
      <c r="BT14" s="114">
        <v>71</v>
      </c>
      <c r="BU14" s="114">
        <v>10</v>
      </c>
      <c r="BV14" s="114">
        <v>4</v>
      </c>
      <c r="BW14" s="114">
        <v>50</v>
      </c>
      <c r="BX14" s="114">
        <v>33</v>
      </c>
      <c r="BY14" s="329">
        <v>12</v>
      </c>
      <c r="BZ14" s="330">
        <v>4</v>
      </c>
      <c r="CA14" s="202">
        <v>1</v>
      </c>
      <c r="CB14" s="200">
        <v>4466</v>
      </c>
      <c r="CC14" s="114">
        <v>3110</v>
      </c>
      <c r="CD14" s="201">
        <v>1148</v>
      </c>
      <c r="CE14" s="114">
        <v>92</v>
      </c>
      <c r="CF14" s="114">
        <v>15</v>
      </c>
      <c r="CG14" s="114">
        <v>7</v>
      </c>
      <c r="CH14" s="114">
        <v>50</v>
      </c>
      <c r="CI14" s="114">
        <v>31</v>
      </c>
      <c r="CJ14" s="329">
        <v>6</v>
      </c>
      <c r="CK14" s="330">
        <v>4</v>
      </c>
      <c r="CL14" s="202">
        <v>3</v>
      </c>
      <c r="CM14" s="200">
        <v>4402</v>
      </c>
      <c r="CN14" s="114">
        <v>3087</v>
      </c>
      <c r="CO14" s="201">
        <v>1132</v>
      </c>
      <c r="CP14" s="114">
        <v>89</v>
      </c>
      <c r="CQ14" s="114">
        <v>17</v>
      </c>
      <c r="CR14" s="114">
        <v>2</v>
      </c>
      <c r="CS14" s="114">
        <v>39</v>
      </c>
      <c r="CT14" s="114">
        <v>26</v>
      </c>
      <c r="CU14" s="329">
        <v>5</v>
      </c>
      <c r="CV14" s="330">
        <v>1</v>
      </c>
      <c r="CW14" s="202">
        <v>4</v>
      </c>
      <c r="CX14" s="200">
        <v>4285</v>
      </c>
      <c r="CY14" s="114">
        <v>3026</v>
      </c>
      <c r="CZ14" s="201">
        <v>1038</v>
      </c>
      <c r="DA14" s="114">
        <v>98</v>
      </c>
      <c r="DB14" s="114">
        <v>9</v>
      </c>
      <c r="DC14" s="114">
        <v>35</v>
      </c>
      <c r="DD14" s="114">
        <v>38</v>
      </c>
      <c r="DE14" s="114">
        <v>34</v>
      </c>
      <c r="DF14" s="329">
        <v>4</v>
      </c>
      <c r="DG14" s="330">
        <v>1</v>
      </c>
      <c r="DH14" s="202">
        <v>2</v>
      </c>
      <c r="DI14" s="200">
        <v>4421</v>
      </c>
      <c r="DJ14" s="114">
        <v>3002</v>
      </c>
      <c r="DK14" s="201">
        <v>1097</v>
      </c>
      <c r="DL14" s="114">
        <v>80</v>
      </c>
      <c r="DM14" s="114">
        <v>19</v>
      </c>
      <c r="DN14" s="114">
        <v>139</v>
      </c>
      <c r="DO14" s="114">
        <v>42</v>
      </c>
      <c r="DP14" s="114">
        <v>25</v>
      </c>
      <c r="DQ14" s="329">
        <v>12</v>
      </c>
      <c r="DR14" s="330">
        <v>4</v>
      </c>
      <c r="DS14" s="202">
        <v>1</v>
      </c>
      <c r="DT14" s="200">
        <v>3887</v>
      </c>
      <c r="DU14" s="114">
        <v>2568</v>
      </c>
      <c r="DV14" s="201">
        <v>1034</v>
      </c>
      <c r="DW14" s="114">
        <v>56</v>
      </c>
      <c r="DX14" s="114">
        <v>15</v>
      </c>
      <c r="DY14" s="114">
        <v>139</v>
      </c>
      <c r="DZ14" s="114">
        <v>36</v>
      </c>
      <c r="EA14" s="114">
        <v>28</v>
      </c>
      <c r="EB14" s="329">
        <v>7</v>
      </c>
      <c r="EC14" s="330">
        <v>1</v>
      </c>
      <c r="ED14" s="202">
        <v>3</v>
      </c>
      <c r="EE14" s="200">
        <v>3698</v>
      </c>
      <c r="EF14" s="114">
        <v>2488</v>
      </c>
      <c r="EG14" s="201">
        <v>935</v>
      </c>
      <c r="EH14" s="114">
        <v>64</v>
      </c>
      <c r="EI14" s="114">
        <v>20</v>
      </c>
      <c r="EJ14" s="114">
        <v>106</v>
      </c>
      <c r="EK14" s="114">
        <v>46</v>
      </c>
      <c r="EL14" s="114">
        <v>31</v>
      </c>
      <c r="EM14" s="329">
        <v>5</v>
      </c>
      <c r="EN14" s="330">
        <v>1</v>
      </c>
      <c r="EO14" s="202">
        <v>2</v>
      </c>
      <c r="EP14" s="200">
        <v>4151</v>
      </c>
      <c r="EQ14" s="114">
        <v>2714</v>
      </c>
      <c r="ER14" s="201">
        <v>1096</v>
      </c>
      <c r="ES14" s="114">
        <v>101</v>
      </c>
      <c r="ET14" s="114">
        <v>16</v>
      </c>
      <c r="EU14" s="114">
        <v>153</v>
      </c>
      <c r="EV14" s="114">
        <v>45</v>
      </c>
      <c r="EW14" s="114">
        <v>20</v>
      </c>
      <c r="EX14" s="329">
        <v>4</v>
      </c>
      <c r="EY14" s="330">
        <v>1</v>
      </c>
      <c r="EZ14" s="202">
        <v>1</v>
      </c>
      <c r="FA14" s="200">
        <v>3732</v>
      </c>
      <c r="FB14" s="114">
        <v>2511</v>
      </c>
      <c r="FC14" s="201">
        <v>943</v>
      </c>
      <c r="FD14" s="114">
        <v>58</v>
      </c>
      <c r="FE14" s="114">
        <v>12</v>
      </c>
      <c r="FF14" s="114">
        <v>132</v>
      </c>
      <c r="FG14" s="114">
        <v>36</v>
      </c>
      <c r="FH14" s="114">
        <v>26</v>
      </c>
      <c r="FI14" s="329">
        <v>7</v>
      </c>
      <c r="FJ14" s="330">
        <v>2</v>
      </c>
      <c r="FK14" s="202">
        <v>5</v>
      </c>
      <c r="FL14" s="200">
        <v>3614</v>
      </c>
      <c r="FM14" s="114">
        <v>2412</v>
      </c>
      <c r="FN14" s="201">
        <v>921</v>
      </c>
      <c r="FO14" s="114">
        <v>67</v>
      </c>
      <c r="FP14" s="114">
        <v>13</v>
      </c>
      <c r="FQ14" s="114">
        <v>126</v>
      </c>
      <c r="FR14" s="114">
        <v>47</v>
      </c>
      <c r="FS14" s="114">
        <v>15</v>
      </c>
      <c r="FT14" s="329">
        <v>5</v>
      </c>
      <c r="FU14" s="330">
        <v>2</v>
      </c>
      <c r="FV14" s="202">
        <v>6</v>
      </c>
      <c r="FW14" s="200">
        <v>3693</v>
      </c>
      <c r="FX14" s="114">
        <v>2457</v>
      </c>
      <c r="FY14" s="201">
        <v>943</v>
      </c>
      <c r="FZ14" s="114">
        <v>62</v>
      </c>
      <c r="GA14" s="114">
        <v>7</v>
      </c>
      <c r="GB14" s="114">
        <v>159</v>
      </c>
      <c r="GC14" s="114">
        <v>37</v>
      </c>
      <c r="GD14" s="114">
        <v>22</v>
      </c>
      <c r="GE14" s="329">
        <v>5</v>
      </c>
      <c r="GF14" s="330">
        <v>0</v>
      </c>
      <c r="GG14" s="202">
        <v>1</v>
      </c>
      <c r="GH14" s="200">
        <v>3705</v>
      </c>
      <c r="GI14" s="114">
        <v>2506</v>
      </c>
      <c r="GJ14" s="201">
        <v>942</v>
      </c>
      <c r="GK14" s="114">
        <v>65</v>
      </c>
      <c r="GL14" s="114">
        <v>9</v>
      </c>
      <c r="GM14" s="114">
        <v>103</v>
      </c>
      <c r="GN14" s="114">
        <v>46</v>
      </c>
      <c r="GO14" s="114">
        <v>17</v>
      </c>
      <c r="GP14" s="329">
        <v>13</v>
      </c>
      <c r="GQ14" s="330">
        <v>2</v>
      </c>
      <c r="GR14" s="202">
        <v>2</v>
      </c>
      <c r="GS14" s="200">
        <v>3378</v>
      </c>
      <c r="GT14" s="114">
        <v>2323</v>
      </c>
      <c r="GU14" s="201">
        <v>837</v>
      </c>
      <c r="GV14" s="114">
        <v>67</v>
      </c>
      <c r="GW14" s="114">
        <v>4</v>
      </c>
      <c r="GX14" s="114">
        <v>88</v>
      </c>
      <c r="GY14" s="114">
        <v>31</v>
      </c>
      <c r="GZ14" s="114">
        <v>14</v>
      </c>
      <c r="HA14" s="329">
        <v>7</v>
      </c>
      <c r="HB14" s="330">
        <v>2</v>
      </c>
      <c r="HC14" s="202">
        <v>5</v>
      </c>
      <c r="HD14" s="200">
        <v>3585</v>
      </c>
      <c r="HE14" s="114">
        <v>2457</v>
      </c>
      <c r="HF14" s="201">
        <v>905</v>
      </c>
      <c r="HG14" s="114">
        <v>55</v>
      </c>
      <c r="HH14" s="114">
        <v>17</v>
      </c>
      <c r="HI14" s="114">
        <v>87</v>
      </c>
      <c r="HJ14" s="114">
        <v>35</v>
      </c>
      <c r="HK14" s="114">
        <v>20</v>
      </c>
      <c r="HL14" s="329">
        <v>4</v>
      </c>
      <c r="HM14" s="330">
        <v>1</v>
      </c>
      <c r="HN14" s="202">
        <v>4</v>
      </c>
      <c r="HO14" s="200">
        <v>3412</v>
      </c>
      <c r="HP14" s="114">
        <v>2268</v>
      </c>
      <c r="HQ14" s="201">
        <v>905</v>
      </c>
      <c r="HR14" s="114">
        <v>58</v>
      </c>
      <c r="HS14" s="114">
        <v>16</v>
      </c>
      <c r="HT14" s="114">
        <v>83</v>
      </c>
      <c r="HU14" s="114">
        <v>40</v>
      </c>
      <c r="HV14" s="114">
        <v>26</v>
      </c>
      <c r="HW14" s="329">
        <v>9</v>
      </c>
      <c r="HX14" s="330">
        <v>3</v>
      </c>
      <c r="HY14" s="202">
        <v>4</v>
      </c>
      <c r="HZ14" s="200">
        <v>3629</v>
      </c>
      <c r="IA14" s="114">
        <v>2454</v>
      </c>
      <c r="IB14" s="201">
        <v>910</v>
      </c>
      <c r="IC14" s="114">
        <v>71</v>
      </c>
      <c r="ID14" s="114">
        <v>18</v>
      </c>
      <c r="IE14" s="114">
        <v>86</v>
      </c>
      <c r="IF14" s="114">
        <v>30</v>
      </c>
      <c r="IG14" s="114">
        <v>39</v>
      </c>
      <c r="IH14" s="329">
        <v>14</v>
      </c>
      <c r="II14" s="330">
        <v>1</v>
      </c>
      <c r="IJ14" s="202">
        <v>6</v>
      </c>
      <c r="IK14" s="200">
        <v>3861</v>
      </c>
      <c r="IL14" s="114">
        <v>2639</v>
      </c>
      <c r="IM14" s="201">
        <v>940</v>
      </c>
      <c r="IN14" s="114">
        <v>86</v>
      </c>
      <c r="IO14" s="114">
        <v>10</v>
      </c>
      <c r="IP14" s="114">
        <v>92</v>
      </c>
      <c r="IQ14" s="114">
        <v>47</v>
      </c>
      <c r="IR14" s="114">
        <v>26</v>
      </c>
      <c r="IS14" s="329">
        <v>14</v>
      </c>
      <c r="IT14" s="330">
        <v>5</v>
      </c>
      <c r="IU14" s="202">
        <v>2</v>
      </c>
    </row>
    <row r="15" spans="1:255" ht="11.4" x14ac:dyDescent="0.2">
      <c r="A15" s="405"/>
      <c r="C15" s="116" t="s">
        <v>84</v>
      </c>
      <c r="D15" s="106">
        <f t="shared" si="11"/>
        <v>79443</v>
      </c>
      <c r="E15" s="194">
        <f t="shared" si="12"/>
        <v>53005</v>
      </c>
      <c r="F15" s="194">
        <f t="shared" si="13"/>
        <v>21003</v>
      </c>
      <c r="G15" s="194">
        <f t="shared" si="14"/>
        <v>1897</v>
      </c>
      <c r="H15" s="176">
        <f t="shared" si="15"/>
        <v>913</v>
      </c>
      <c r="I15" s="176">
        <f t="shared" si="16"/>
        <v>1478</v>
      </c>
      <c r="J15" s="176">
        <f t="shared" si="17"/>
        <v>428</v>
      </c>
      <c r="K15" s="176">
        <f t="shared" si="18"/>
        <v>390</v>
      </c>
      <c r="L15" s="176">
        <f t="shared" si="19"/>
        <v>112</v>
      </c>
      <c r="M15" s="176">
        <f t="shared" si="20"/>
        <v>197</v>
      </c>
      <c r="N15" s="107">
        <f t="shared" si="21"/>
        <v>20</v>
      </c>
      <c r="O15" s="108">
        <f t="shared" si="1"/>
        <v>66.720793524917227</v>
      </c>
      <c r="P15" s="109">
        <f t="shared" si="2"/>
        <v>26.437823345039842</v>
      </c>
      <c r="Q15" s="109">
        <f t="shared" si="3"/>
        <v>2.3878755837518724</v>
      </c>
      <c r="R15" s="179">
        <f t="shared" si="4"/>
        <v>1.1492516647155824</v>
      </c>
      <c r="S15" s="179">
        <f t="shared" si="5"/>
        <v>1.8604534068451595</v>
      </c>
      <c r="T15" s="179">
        <f t="shared" si="6"/>
        <v>0.53875105421497171</v>
      </c>
      <c r="U15" s="179">
        <f t="shared" si="7"/>
        <v>0.49091801669121254</v>
      </c>
      <c r="V15" s="179">
        <f t="shared" si="8"/>
        <v>0.14098158428055335</v>
      </c>
      <c r="W15" s="179">
        <f t="shared" si="9"/>
        <v>0.24797653663633043</v>
      </c>
      <c r="X15" s="110">
        <f t="shared" si="10"/>
        <v>2.5175282907241667E-2</v>
      </c>
      <c r="Y15" s="203">
        <v>3777</v>
      </c>
      <c r="Z15" s="115">
        <v>2519</v>
      </c>
      <c r="AA15" s="204">
        <v>1006</v>
      </c>
      <c r="AB15" s="115">
        <v>120</v>
      </c>
      <c r="AC15" s="115">
        <v>41</v>
      </c>
      <c r="AD15" s="115">
        <v>28</v>
      </c>
      <c r="AE15" s="115">
        <v>17</v>
      </c>
      <c r="AF15" s="115">
        <v>23</v>
      </c>
      <c r="AG15" s="327">
        <v>7</v>
      </c>
      <c r="AH15" s="328">
        <v>14</v>
      </c>
      <c r="AI15" s="205">
        <v>2</v>
      </c>
      <c r="AJ15" s="203">
        <v>4004</v>
      </c>
      <c r="AK15" s="115">
        <v>2617</v>
      </c>
      <c r="AL15" s="204">
        <v>1148</v>
      </c>
      <c r="AM15" s="115">
        <v>98</v>
      </c>
      <c r="AN15" s="115">
        <v>46</v>
      </c>
      <c r="AO15" s="115">
        <v>27</v>
      </c>
      <c r="AP15" s="115">
        <v>24</v>
      </c>
      <c r="AQ15" s="115">
        <v>36</v>
      </c>
      <c r="AR15" s="327">
        <v>1</v>
      </c>
      <c r="AS15" s="328">
        <v>4</v>
      </c>
      <c r="AT15" s="205">
        <v>3</v>
      </c>
      <c r="AU15" s="203">
        <v>4353</v>
      </c>
      <c r="AV15" s="115">
        <v>2920</v>
      </c>
      <c r="AW15" s="204">
        <v>1183</v>
      </c>
      <c r="AX15" s="115">
        <v>125</v>
      </c>
      <c r="AY15" s="115">
        <v>57</v>
      </c>
      <c r="AZ15" s="115">
        <v>30</v>
      </c>
      <c r="BA15" s="115">
        <v>17</v>
      </c>
      <c r="BB15" s="115">
        <v>13</v>
      </c>
      <c r="BC15" s="327">
        <v>2</v>
      </c>
      <c r="BD15" s="328">
        <v>6</v>
      </c>
      <c r="BE15" s="205">
        <v>0</v>
      </c>
      <c r="BF15" s="203">
        <v>4359</v>
      </c>
      <c r="BG15" s="115">
        <v>2883</v>
      </c>
      <c r="BH15" s="204">
        <v>1220</v>
      </c>
      <c r="BI15" s="115">
        <v>110</v>
      </c>
      <c r="BJ15" s="115">
        <v>42</v>
      </c>
      <c r="BK15" s="115">
        <v>47</v>
      </c>
      <c r="BL15" s="115">
        <v>23</v>
      </c>
      <c r="BM15" s="115">
        <v>24</v>
      </c>
      <c r="BN15" s="327">
        <v>4</v>
      </c>
      <c r="BO15" s="328">
        <v>6</v>
      </c>
      <c r="BP15" s="205">
        <v>0</v>
      </c>
      <c r="BQ15" s="203">
        <v>3898</v>
      </c>
      <c r="BR15" s="115">
        <v>2611</v>
      </c>
      <c r="BS15" s="204">
        <v>1030</v>
      </c>
      <c r="BT15" s="115">
        <v>98</v>
      </c>
      <c r="BU15" s="115">
        <v>49</v>
      </c>
      <c r="BV15" s="115">
        <v>71</v>
      </c>
      <c r="BW15" s="115">
        <v>11</v>
      </c>
      <c r="BX15" s="115">
        <v>20</v>
      </c>
      <c r="BY15" s="327">
        <v>2</v>
      </c>
      <c r="BZ15" s="328">
        <v>5</v>
      </c>
      <c r="CA15" s="205">
        <v>1</v>
      </c>
      <c r="CB15" s="203">
        <v>4074</v>
      </c>
      <c r="CC15" s="115">
        <v>2771</v>
      </c>
      <c r="CD15" s="204">
        <v>1048</v>
      </c>
      <c r="CE15" s="115">
        <v>97</v>
      </c>
      <c r="CF15" s="115">
        <v>44</v>
      </c>
      <c r="CG15" s="115">
        <v>50</v>
      </c>
      <c r="CH15" s="115">
        <v>21</v>
      </c>
      <c r="CI15" s="115">
        <v>26</v>
      </c>
      <c r="CJ15" s="327">
        <v>6</v>
      </c>
      <c r="CK15" s="328">
        <v>10</v>
      </c>
      <c r="CL15" s="205">
        <v>1</v>
      </c>
      <c r="CM15" s="203">
        <v>4002</v>
      </c>
      <c r="CN15" s="115">
        <v>2727</v>
      </c>
      <c r="CO15" s="204">
        <v>1037</v>
      </c>
      <c r="CP15" s="115">
        <v>74</v>
      </c>
      <c r="CQ15" s="115">
        <v>35</v>
      </c>
      <c r="CR15" s="115">
        <v>78</v>
      </c>
      <c r="CS15" s="115">
        <v>18</v>
      </c>
      <c r="CT15" s="115">
        <v>21</v>
      </c>
      <c r="CU15" s="327">
        <v>5</v>
      </c>
      <c r="CV15" s="328">
        <v>7</v>
      </c>
      <c r="CW15" s="205">
        <v>0</v>
      </c>
      <c r="CX15" s="203">
        <v>3980</v>
      </c>
      <c r="CY15" s="115">
        <v>2595</v>
      </c>
      <c r="CZ15" s="204">
        <v>1132</v>
      </c>
      <c r="DA15" s="115">
        <v>73</v>
      </c>
      <c r="DB15" s="115">
        <v>41</v>
      </c>
      <c r="DC15" s="115">
        <v>90</v>
      </c>
      <c r="DD15" s="115">
        <v>22</v>
      </c>
      <c r="DE15" s="115">
        <v>10</v>
      </c>
      <c r="DF15" s="327">
        <v>5</v>
      </c>
      <c r="DG15" s="328">
        <v>10</v>
      </c>
      <c r="DH15" s="205">
        <v>2</v>
      </c>
      <c r="DI15" s="203">
        <v>4483</v>
      </c>
      <c r="DJ15" s="115">
        <v>2927</v>
      </c>
      <c r="DK15" s="204">
        <v>1184</v>
      </c>
      <c r="DL15" s="115">
        <v>120</v>
      </c>
      <c r="DM15" s="115">
        <v>47</v>
      </c>
      <c r="DN15" s="115">
        <v>131</v>
      </c>
      <c r="DO15" s="115">
        <v>23</v>
      </c>
      <c r="DP15" s="115">
        <v>22</v>
      </c>
      <c r="DQ15" s="327">
        <v>13</v>
      </c>
      <c r="DR15" s="328">
        <v>14</v>
      </c>
      <c r="DS15" s="205">
        <v>2</v>
      </c>
      <c r="DT15" s="203">
        <v>3747</v>
      </c>
      <c r="DU15" s="115">
        <v>2514</v>
      </c>
      <c r="DV15" s="204">
        <v>944</v>
      </c>
      <c r="DW15" s="115">
        <v>84</v>
      </c>
      <c r="DX15" s="115">
        <v>46</v>
      </c>
      <c r="DY15" s="115">
        <v>122</v>
      </c>
      <c r="DZ15" s="115">
        <v>13</v>
      </c>
      <c r="EA15" s="115">
        <v>10</v>
      </c>
      <c r="EB15" s="327">
        <v>4</v>
      </c>
      <c r="EC15" s="328">
        <v>9</v>
      </c>
      <c r="ED15" s="205">
        <v>1</v>
      </c>
      <c r="EE15" s="203">
        <v>3626</v>
      </c>
      <c r="EF15" s="115">
        <v>2398</v>
      </c>
      <c r="EG15" s="204">
        <v>973</v>
      </c>
      <c r="EH15" s="115">
        <v>81</v>
      </c>
      <c r="EI15" s="115">
        <v>43</v>
      </c>
      <c r="EJ15" s="115">
        <v>73</v>
      </c>
      <c r="EK15" s="115">
        <v>21</v>
      </c>
      <c r="EL15" s="115">
        <v>16</v>
      </c>
      <c r="EM15" s="327">
        <v>10</v>
      </c>
      <c r="EN15" s="328">
        <v>11</v>
      </c>
      <c r="EO15" s="205">
        <v>0</v>
      </c>
      <c r="EP15" s="203">
        <v>3912</v>
      </c>
      <c r="EQ15" s="115">
        <v>2635</v>
      </c>
      <c r="ER15" s="204">
        <v>979</v>
      </c>
      <c r="ES15" s="115">
        <v>78</v>
      </c>
      <c r="ET15" s="115">
        <v>66</v>
      </c>
      <c r="EU15" s="115">
        <v>88</v>
      </c>
      <c r="EV15" s="115">
        <v>25</v>
      </c>
      <c r="EW15" s="115">
        <v>19</v>
      </c>
      <c r="EX15" s="327">
        <v>5</v>
      </c>
      <c r="EY15" s="328">
        <v>16</v>
      </c>
      <c r="EZ15" s="205">
        <v>1</v>
      </c>
      <c r="FA15" s="203">
        <v>3566</v>
      </c>
      <c r="FB15" s="115">
        <v>2375</v>
      </c>
      <c r="FC15" s="204">
        <v>903</v>
      </c>
      <c r="FD15" s="115">
        <v>99</v>
      </c>
      <c r="FE15" s="115">
        <v>38</v>
      </c>
      <c r="FF15" s="115">
        <v>84</v>
      </c>
      <c r="FG15" s="115">
        <v>28</v>
      </c>
      <c r="FH15" s="115">
        <v>27</v>
      </c>
      <c r="FI15" s="327">
        <v>6</v>
      </c>
      <c r="FJ15" s="328">
        <v>5</v>
      </c>
      <c r="FK15" s="205">
        <v>1</v>
      </c>
      <c r="FL15" s="203">
        <v>3450</v>
      </c>
      <c r="FM15" s="115">
        <v>2303</v>
      </c>
      <c r="FN15" s="204">
        <v>874</v>
      </c>
      <c r="FO15" s="115">
        <v>75</v>
      </c>
      <c r="FP15" s="115">
        <v>55</v>
      </c>
      <c r="FQ15" s="115">
        <v>85</v>
      </c>
      <c r="FR15" s="115">
        <v>22</v>
      </c>
      <c r="FS15" s="115">
        <v>18</v>
      </c>
      <c r="FT15" s="327">
        <v>2</v>
      </c>
      <c r="FU15" s="328">
        <v>12</v>
      </c>
      <c r="FV15" s="205">
        <v>4</v>
      </c>
      <c r="FW15" s="203">
        <v>3552</v>
      </c>
      <c r="FX15" s="115">
        <v>2368</v>
      </c>
      <c r="FY15" s="204">
        <v>920</v>
      </c>
      <c r="FZ15" s="115">
        <v>73</v>
      </c>
      <c r="GA15" s="115">
        <v>46</v>
      </c>
      <c r="GB15" s="115">
        <v>90</v>
      </c>
      <c r="GC15" s="115">
        <v>23</v>
      </c>
      <c r="GD15" s="115">
        <v>13</v>
      </c>
      <c r="GE15" s="327">
        <v>8</v>
      </c>
      <c r="GF15" s="328">
        <v>10</v>
      </c>
      <c r="GG15" s="205">
        <v>1</v>
      </c>
      <c r="GH15" s="203">
        <v>3506</v>
      </c>
      <c r="GI15" s="115">
        <v>2328</v>
      </c>
      <c r="GJ15" s="204">
        <v>909</v>
      </c>
      <c r="GK15" s="115">
        <v>88</v>
      </c>
      <c r="GL15" s="115">
        <v>51</v>
      </c>
      <c r="GM15" s="115">
        <v>71</v>
      </c>
      <c r="GN15" s="115">
        <v>21</v>
      </c>
      <c r="GO15" s="115">
        <v>22</v>
      </c>
      <c r="GP15" s="327">
        <v>6</v>
      </c>
      <c r="GQ15" s="328">
        <v>10</v>
      </c>
      <c r="GR15" s="205">
        <v>0</v>
      </c>
      <c r="GS15" s="203">
        <v>3248</v>
      </c>
      <c r="GT15" s="115">
        <v>2164</v>
      </c>
      <c r="GU15" s="204">
        <v>861</v>
      </c>
      <c r="GV15" s="115">
        <v>74</v>
      </c>
      <c r="GW15" s="115">
        <v>42</v>
      </c>
      <c r="GX15" s="115">
        <v>66</v>
      </c>
      <c r="GY15" s="115">
        <v>18</v>
      </c>
      <c r="GZ15" s="115">
        <v>8</v>
      </c>
      <c r="HA15" s="327">
        <v>6</v>
      </c>
      <c r="HB15" s="328">
        <v>9</v>
      </c>
      <c r="HC15" s="205">
        <v>0</v>
      </c>
      <c r="HD15" s="203">
        <v>3328</v>
      </c>
      <c r="HE15" s="115">
        <v>2264</v>
      </c>
      <c r="HF15" s="204">
        <v>841</v>
      </c>
      <c r="HG15" s="115">
        <v>77</v>
      </c>
      <c r="HH15" s="115">
        <v>32</v>
      </c>
      <c r="HI15" s="115">
        <v>71</v>
      </c>
      <c r="HJ15" s="115">
        <v>17</v>
      </c>
      <c r="HK15" s="115">
        <v>13</v>
      </c>
      <c r="HL15" s="327">
        <v>4</v>
      </c>
      <c r="HM15" s="328">
        <v>8</v>
      </c>
      <c r="HN15" s="205">
        <v>1</v>
      </c>
      <c r="HO15" s="203">
        <v>3476</v>
      </c>
      <c r="HP15" s="115">
        <v>2276</v>
      </c>
      <c r="HQ15" s="204">
        <v>944</v>
      </c>
      <c r="HR15" s="115">
        <v>95</v>
      </c>
      <c r="HS15" s="115">
        <v>35</v>
      </c>
      <c r="HT15" s="115">
        <v>75</v>
      </c>
      <c r="HU15" s="115">
        <v>23</v>
      </c>
      <c r="HV15" s="115">
        <v>17</v>
      </c>
      <c r="HW15" s="327">
        <v>4</v>
      </c>
      <c r="HX15" s="328">
        <v>7</v>
      </c>
      <c r="HY15" s="205">
        <v>0</v>
      </c>
      <c r="HZ15" s="203">
        <v>3357</v>
      </c>
      <c r="IA15" s="115">
        <v>2265</v>
      </c>
      <c r="IB15" s="204">
        <v>892</v>
      </c>
      <c r="IC15" s="115">
        <v>71</v>
      </c>
      <c r="ID15" s="115">
        <v>28</v>
      </c>
      <c r="IE15" s="115">
        <v>54</v>
      </c>
      <c r="IF15" s="115">
        <v>15</v>
      </c>
      <c r="IG15" s="115">
        <v>17</v>
      </c>
      <c r="IH15" s="327">
        <v>5</v>
      </c>
      <c r="II15" s="328">
        <v>10</v>
      </c>
      <c r="IJ15" s="205">
        <v>0</v>
      </c>
      <c r="IK15" s="203">
        <v>3745</v>
      </c>
      <c r="IL15" s="115">
        <v>2545</v>
      </c>
      <c r="IM15" s="204">
        <v>975</v>
      </c>
      <c r="IN15" s="115">
        <v>87</v>
      </c>
      <c r="IO15" s="115">
        <v>29</v>
      </c>
      <c r="IP15" s="115">
        <v>47</v>
      </c>
      <c r="IQ15" s="115">
        <v>26</v>
      </c>
      <c r="IR15" s="115">
        <v>15</v>
      </c>
      <c r="IS15" s="327">
        <v>7</v>
      </c>
      <c r="IT15" s="328">
        <v>14</v>
      </c>
      <c r="IU15" s="205">
        <v>0</v>
      </c>
    </row>
    <row r="16" spans="1:255" ht="11.4" x14ac:dyDescent="0.2">
      <c r="A16" s="405"/>
      <c r="C16" s="117" t="s">
        <v>85</v>
      </c>
      <c r="D16" s="101">
        <f t="shared" si="11"/>
        <v>237085</v>
      </c>
      <c r="E16" s="193">
        <f t="shared" si="12"/>
        <v>149569</v>
      </c>
      <c r="F16" s="193">
        <f t="shared" si="13"/>
        <v>75487</v>
      </c>
      <c r="G16" s="193">
        <f t="shared" si="14"/>
        <v>5785</v>
      </c>
      <c r="H16" s="175">
        <f t="shared" si="15"/>
        <v>688</v>
      </c>
      <c r="I16" s="175">
        <f t="shared" si="16"/>
        <v>876</v>
      </c>
      <c r="J16" s="175">
        <f t="shared" si="17"/>
        <v>824</v>
      </c>
      <c r="K16" s="175">
        <f t="shared" si="18"/>
        <v>1611</v>
      </c>
      <c r="L16" s="175">
        <f t="shared" si="19"/>
        <v>452</v>
      </c>
      <c r="M16" s="175">
        <f t="shared" si="20"/>
        <v>1477</v>
      </c>
      <c r="N16" s="102">
        <f t="shared" si="21"/>
        <v>316</v>
      </c>
      <c r="O16" s="103">
        <f t="shared" si="1"/>
        <v>63.086656684311535</v>
      </c>
      <c r="P16" s="104">
        <f t="shared" si="2"/>
        <v>31.839635573739379</v>
      </c>
      <c r="Q16" s="104">
        <f t="shared" si="3"/>
        <v>2.440053145496341</v>
      </c>
      <c r="R16" s="178">
        <f t="shared" si="4"/>
        <v>0.29019128160786217</v>
      </c>
      <c r="S16" s="178">
        <f t="shared" si="5"/>
        <v>0.3694877364658245</v>
      </c>
      <c r="T16" s="178">
        <f t="shared" si="6"/>
        <v>0.34755467448383487</v>
      </c>
      <c r="U16" s="178">
        <f t="shared" si="7"/>
        <v>0.67950313178817723</v>
      </c>
      <c r="V16" s="178">
        <f t="shared" si="8"/>
        <v>0.19064892338190945</v>
      </c>
      <c r="W16" s="178">
        <f t="shared" si="9"/>
        <v>0.62298331821920405</v>
      </c>
      <c r="X16" s="105">
        <f t="shared" si="10"/>
        <v>0.13328553050593669</v>
      </c>
      <c r="Y16" s="200">
        <v>7370</v>
      </c>
      <c r="Z16" s="114">
        <v>4642</v>
      </c>
      <c r="AA16" s="201">
        <v>2346</v>
      </c>
      <c r="AB16" s="114">
        <v>233</v>
      </c>
      <c r="AC16" s="114">
        <v>13</v>
      </c>
      <c r="AD16" s="114">
        <v>36</v>
      </c>
      <c r="AE16" s="114">
        <v>47</v>
      </c>
      <c r="AF16" s="114">
        <v>26</v>
      </c>
      <c r="AG16" s="329">
        <v>10</v>
      </c>
      <c r="AH16" s="330">
        <v>11</v>
      </c>
      <c r="AI16" s="202">
        <v>6</v>
      </c>
      <c r="AJ16" s="200">
        <v>9700</v>
      </c>
      <c r="AK16" s="114">
        <v>5995</v>
      </c>
      <c r="AL16" s="201">
        <v>3248</v>
      </c>
      <c r="AM16" s="114">
        <v>247</v>
      </c>
      <c r="AN16" s="114">
        <v>24</v>
      </c>
      <c r="AO16" s="114">
        <v>30</v>
      </c>
      <c r="AP16" s="114">
        <v>47</v>
      </c>
      <c r="AQ16" s="114">
        <v>80</v>
      </c>
      <c r="AR16" s="329">
        <v>16</v>
      </c>
      <c r="AS16" s="330">
        <v>6</v>
      </c>
      <c r="AT16" s="202">
        <v>7</v>
      </c>
      <c r="AU16" s="200">
        <v>12010</v>
      </c>
      <c r="AV16" s="114">
        <v>7572</v>
      </c>
      <c r="AW16" s="201">
        <v>3987</v>
      </c>
      <c r="AX16" s="114">
        <v>248</v>
      </c>
      <c r="AY16" s="114">
        <v>20</v>
      </c>
      <c r="AZ16" s="114">
        <v>32</v>
      </c>
      <c r="BA16" s="114">
        <v>41</v>
      </c>
      <c r="BB16" s="114">
        <v>66</v>
      </c>
      <c r="BC16" s="329">
        <v>13</v>
      </c>
      <c r="BD16" s="330">
        <v>23</v>
      </c>
      <c r="BE16" s="202">
        <v>8</v>
      </c>
      <c r="BF16" s="200">
        <v>12310</v>
      </c>
      <c r="BG16" s="114">
        <v>7649</v>
      </c>
      <c r="BH16" s="201">
        <v>4112</v>
      </c>
      <c r="BI16" s="114">
        <v>298</v>
      </c>
      <c r="BJ16" s="114">
        <v>28</v>
      </c>
      <c r="BK16" s="114">
        <v>56</v>
      </c>
      <c r="BL16" s="114">
        <v>58</v>
      </c>
      <c r="BM16" s="114">
        <v>60</v>
      </c>
      <c r="BN16" s="329">
        <v>17</v>
      </c>
      <c r="BO16" s="330">
        <v>20</v>
      </c>
      <c r="BP16" s="202">
        <v>12</v>
      </c>
      <c r="BQ16" s="200">
        <v>10933</v>
      </c>
      <c r="BR16" s="114">
        <v>6879</v>
      </c>
      <c r="BS16" s="201">
        <v>3591</v>
      </c>
      <c r="BT16" s="114">
        <v>244</v>
      </c>
      <c r="BU16" s="114">
        <v>23</v>
      </c>
      <c r="BV16" s="114">
        <v>26</v>
      </c>
      <c r="BW16" s="114">
        <v>40</v>
      </c>
      <c r="BX16" s="114">
        <v>54</v>
      </c>
      <c r="BY16" s="329">
        <v>16</v>
      </c>
      <c r="BZ16" s="330">
        <v>45</v>
      </c>
      <c r="CA16" s="202">
        <v>15</v>
      </c>
      <c r="CB16" s="200">
        <v>11621</v>
      </c>
      <c r="CC16" s="114">
        <v>7351</v>
      </c>
      <c r="CD16" s="201">
        <v>3691</v>
      </c>
      <c r="CE16" s="114">
        <v>309</v>
      </c>
      <c r="CF16" s="114">
        <v>32</v>
      </c>
      <c r="CG16" s="114">
        <v>15</v>
      </c>
      <c r="CH16" s="114">
        <v>42</v>
      </c>
      <c r="CI16" s="114">
        <v>82</v>
      </c>
      <c r="CJ16" s="329">
        <v>16</v>
      </c>
      <c r="CK16" s="330">
        <v>64</v>
      </c>
      <c r="CL16" s="202">
        <v>19</v>
      </c>
      <c r="CM16" s="200">
        <v>12315</v>
      </c>
      <c r="CN16" s="114">
        <v>7761</v>
      </c>
      <c r="CO16" s="201">
        <v>3964</v>
      </c>
      <c r="CP16" s="114">
        <v>323</v>
      </c>
      <c r="CQ16" s="114">
        <v>41</v>
      </c>
      <c r="CR16" s="114">
        <v>22</v>
      </c>
      <c r="CS16" s="114">
        <v>37</v>
      </c>
      <c r="CT16" s="114">
        <v>58</v>
      </c>
      <c r="CU16" s="329">
        <v>16</v>
      </c>
      <c r="CV16" s="330">
        <v>79</v>
      </c>
      <c r="CW16" s="202">
        <v>14</v>
      </c>
      <c r="CX16" s="200">
        <v>12110</v>
      </c>
      <c r="CY16" s="114">
        <v>7464</v>
      </c>
      <c r="CZ16" s="201">
        <v>4030</v>
      </c>
      <c r="DA16" s="114">
        <v>299</v>
      </c>
      <c r="DB16" s="114">
        <v>52</v>
      </c>
      <c r="DC16" s="114">
        <v>41</v>
      </c>
      <c r="DD16" s="114">
        <v>38</v>
      </c>
      <c r="DE16" s="114">
        <v>69</v>
      </c>
      <c r="DF16" s="329">
        <v>23</v>
      </c>
      <c r="DG16" s="330">
        <v>80</v>
      </c>
      <c r="DH16" s="202">
        <v>14</v>
      </c>
      <c r="DI16" s="200">
        <v>11806</v>
      </c>
      <c r="DJ16" s="114">
        <v>7415</v>
      </c>
      <c r="DK16" s="201">
        <v>3739</v>
      </c>
      <c r="DL16" s="114">
        <v>330</v>
      </c>
      <c r="DM16" s="114">
        <v>32</v>
      </c>
      <c r="DN16" s="114">
        <v>55</v>
      </c>
      <c r="DO16" s="114">
        <v>46</v>
      </c>
      <c r="DP16" s="114">
        <v>59</v>
      </c>
      <c r="DQ16" s="329">
        <v>24</v>
      </c>
      <c r="DR16" s="330">
        <v>90</v>
      </c>
      <c r="DS16" s="202">
        <v>16</v>
      </c>
      <c r="DT16" s="200">
        <v>11597</v>
      </c>
      <c r="DU16" s="114">
        <v>7203</v>
      </c>
      <c r="DV16" s="201">
        <v>3805</v>
      </c>
      <c r="DW16" s="114">
        <v>319</v>
      </c>
      <c r="DX16" s="114">
        <v>38</v>
      </c>
      <c r="DY16" s="114">
        <v>57</v>
      </c>
      <c r="DZ16" s="114">
        <v>32</v>
      </c>
      <c r="EA16" s="114">
        <v>52</v>
      </c>
      <c r="EB16" s="329">
        <v>21</v>
      </c>
      <c r="EC16" s="330">
        <v>47</v>
      </c>
      <c r="ED16" s="202">
        <v>23</v>
      </c>
      <c r="EE16" s="200">
        <v>11624</v>
      </c>
      <c r="EF16" s="114">
        <v>7333</v>
      </c>
      <c r="EG16" s="201">
        <v>3739</v>
      </c>
      <c r="EH16" s="114">
        <v>263</v>
      </c>
      <c r="EI16" s="114">
        <v>39</v>
      </c>
      <c r="EJ16" s="114">
        <v>45</v>
      </c>
      <c r="EK16" s="114">
        <v>35</v>
      </c>
      <c r="EL16" s="114">
        <v>79</v>
      </c>
      <c r="EM16" s="329">
        <v>27</v>
      </c>
      <c r="EN16" s="330">
        <v>42</v>
      </c>
      <c r="EO16" s="202">
        <v>22</v>
      </c>
      <c r="EP16" s="200">
        <v>12346</v>
      </c>
      <c r="EQ16" s="114">
        <v>7748</v>
      </c>
      <c r="ER16" s="201">
        <v>4024</v>
      </c>
      <c r="ES16" s="114">
        <v>282</v>
      </c>
      <c r="ET16" s="114">
        <v>27</v>
      </c>
      <c r="EU16" s="114">
        <v>51</v>
      </c>
      <c r="EV16" s="114">
        <v>32</v>
      </c>
      <c r="EW16" s="114">
        <v>68</v>
      </c>
      <c r="EX16" s="329">
        <v>20</v>
      </c>
      <c r="EY16" s="330">
        <v>76</v>
      </c>
      <c r="EZ16" s="202">
        <v>18</v>
      </c>
      <c r="FA16" s="200">
        <v>11585</v>
      </c>
      <c r="FB16" s="114">
        <v>7393</v>
      </c>
      <c r="FC16" s="201">
        <v>3596</v>
      </c>
      <c r="FD16" s="114">
        <v>278</v>
      </c>
      <c r="FE16" s="114">
        <v>32</v>
      </c>
      <c r="FF16" s="114">
        <v>47</v>
      </c>
      <c r="FG16" s="114">
        <v>36</v>
      </c>
      <c r="FH16" s="114">
        <v>93</v>
      </c>
      <c r="FI16" s="329">
        <v>20</v>
      </c>
      <c r="FJ16" s="330">
        <v>80</v>
      </c>
      <c r="FK16" s="202">
        <v>10</v>
      </c>
      <c r="FL16" s="200">
        <v>11772</v>
      </c>
      <c r="FM16" s="114">
        <v>7479</v>
      </c>
      <c r="FN16" s="201">
        <v>3684</v>
      </c>
      <c r="FO16" s="114">
        <v>278</v>
      </c>
      <c r="FP16" s="114">
        <v>39</v>
      </c>
      <c r="FQ16" s="114">
        <v>47</v>
      </c>
      <c r="FR16" s="114">
        <v>34</v>
      </c>
      <c r="FS16" s="114">
        <v>66</v>
      </c>
      <c r="FT16" s="329">
        <v>27</v>
      </c>
      <c r="FU16" s="330">
        <v>102</v>
      </c>
      <c r="FV16" s="202">
        <v>16</v>
      </c>
      <c r="FW16" s="200">
        <v>11621</v>
      </c>
      <c r="FX16" s="114">
        <v>7428</v>
      </c>
      <c r="FY16" s="201">
        <v>3600</v>
      </c>
      <c r="FZ16" s="114">
        <v>287</v>
      </c>
      <c r="GA16" s="114">
        <v>29</v>
      </c>
      <c r="GB16" s="114">
        <v>42</v>
      </c>
      <c r="GC16" s="114">
        <v>42</v>
      </c>
      <c r="GD16" s="114">
        <v>53</v>
      </c>
      <c r="GE16" s="329">
        <v>28</v>
      </c>
      <c r="GF16" s="330">
        <v>100</v>
      </c>
      <c r="GG16" s="202">
        <v>12</v>
      </c>
      <c r="GH16" s="200">
        <v>11253</v>
      </c>
      <c r="GI16" s="114">
        <v>7124</v>
      </c>
      <c r="GJ16" s="201">
        <v>3471</v>
      </c>
      <c r="GK16" s="114">
        <v>269</v>
      </c>
      <c r="GL16" s="114">
        <v>43</v>
      </c>
      <c r="GM16" s="114">
        <v>57</v>
      </c>
      <c r="GN16" s="114">
        <v>34</v>
      </c>
      <c r="GO16" s="114">
        <v>65</v>
      </c>
      <c r="GP16" s="329">
        <v>20</v>
      </c>
      <c r="GQ16" s="330">
        <v>158</v>
      </c>
      <c r="GR16" s="202">
        <v>12</v>
      </c>
      <c r="GS16" s="200">
        <v>10812</v>
      </c>
      <c r="GT16" s="114">
        <v>6938</v>
      </c>
      <c r="GU16" s="201">
        <v>3301</v>
      </c>
      <c r="GV16" s="114">
        <v>237</v>
      </c>
      <c r="GW16" s="114">
        <v>28</v>
      </c>
      <c r="GX16" s="114">
        <v>30</v>
      </c>
      <c r="GY16" s="114">
        <v>44</v>
      </c>
      <c r="GZ16" s="114">
        <v>71</v>
      </c>
      <c r="HA16" s="329">
        <v>34</v>
      </c>
      <c r="HB16" s="330">
        <v>113</v>
      </c>
      <c r="HC16" s="202">
        <v>16</v>
      </c>
      <c r="HD16" s="200">
        <v>11067</v>
      </c>
      <c r="HE16" s="114">
        <v>6971</v>
      </c>
      <c r="HF16" s="201">
        <v>3449</v>
      </c>
      <c r="HG16" s="114">
        <v>270</v>
      </c>
      <c r="HH16" s="114">
        <v>38</v>
      </c>
      <c r="HI16" s="114">
        <v>39</v>
      </c>
      <c r="HJ16" s="114">
        <v>32</v>
      </c>
      <c r="HK16" s="114">
        <v>124</v>
      </c>
      <c r="HL16" s="329">
        <v>24</v>
      </c>
      <c r="HM16" s="330">
        <v>104</v>
      </c>
      <c r="HN16" s="202">
        <v>16</v>
      </c>
      <c r="HO16" s="200">
        <v>11033</v>
      </c>
      <c r="HP16" s="114">
        <v>7039</v>
      </c>
      <c r="HQ16" s="201">
        <v>3333</v>
      </c>
      <c r="HR16" s="114">
        <v>226</v>
      </c>
      <c r="HS16" s="114">
        <v>44</v>
      </c>
      <c r="HT16" s="114">
        <v>42</v>
      </c>
      <c r="HU16" s="114">
        <v>40</v>
      </c>
      <c r="HV16" s="114">
        <v>166</v>
      </c>
      <c r="HW16" s="329">
        <v>24</v>
      </c>
      <c r="HX16" s="330">
        <v>105</v>
      </c>
      <c r="HY16" s="202">
        <v>14</v>
      </c>
      <c r="HZ16" s="200">
        <v>11224</v>
      </c>
      <c r="IA16" s="114">
        <v>7227</v>
      </c>
      <c r="IB16" s="201">
        <v>3409</v>
      </c>
      <c r="IC16" s="114">
        <v>251</v>
      </c>
      <c r="ID16" s="114">
        <v>39</v>
      </c>
      <c r="IE16" s="114">
        <v>56</v>
      </c>
      <c r="IF16" s="114">
        <v>36</v>
      </c>
      <c r="IG16" s="114">
        <v>95</v>
      </c>
      <c r="IH16" s="329">
        <v>30</v>
      </c>
      <c r="II16" s="330">
        <v>57</v>
      </c>
      <c r="IJ16" s="202">
        <v>24</v>
      </c>
      <c r="IK16" s="200">
        <v>10976</v>
      </c>
      <c r="IL16" s="114">
        <v>6958</v>
      </c>
      <c r="IM16" s="201">
        <v>3368</v>
      </c>
      <c r="IN16" s="114">
        <v>294</v>
      </c>
      <c r="IO16" s="114">
        <v>27</v>
      </c>
      <c r="IP16" s="114">
        <v>50</v>
      </c>
      <c r="IQ16" s="114">
        <v>31</v>
      </c>
      <c r="IR16" s="114">
        <v>125</v>
      </c>
      <c r="IS16" s="329">
        <v>26</v>
      </c>
      <c r="IT16" s="330">
        <v>75</v>
      </c>
      <c r="IU16" s="202">
        <v>22</v>
      </c>
    </row>
    <row r="17" spans="1:255" ht="11.4" x14ac:dyDescent="0.2">
      <c r="A17" s="405"/>
      <c r="C17" s="116" t="s">
        <v>86</v>
      </c>
      <c r="D17" s="106">
        <f t="shared" si="11"/>
        <v>76670</v>
      </c>
      <c r="E17" s="194">
        <f t="shared" si="12"/>
        <v>51165</v>
      </c>
      <c r="F17" s="194">
        <f t="shared" si="13"/>
        <v>22049</v>
      </c>
      <c r="G17" s="194">
        <f t="shared" si="14"/>
        <v>2194</v>
      </c>
      <c r="H17" s="176">
        <f t="shared" si="15"/>
        <v>280</v>
      </c>
      <c r="I17" s="176">
        <f t="shared" si="16"/>
        <v>362</v>
      </c>
      <c r="J17" s="176">
        <f t="shared" si="17"/>
        <v>213</v>
      </c>
      <c r="K17" s="176">
        <f t="shared" si="18"/>
        <v>272</v>
      </c>
      <c r="L17" s="176">
        <f t="shared" si="19"/>
        <v>53</v>
      </c>
      <c r="M17" s="176">
        <f t="shared" si="20"/>
        <v>41</v>
      </c>
      <c r="N17" s="107">
        <f t="shared" si="21"/>
        <v>41</v>
      </c>
      <c r="O17" s="108">
        <f t="shared" si="1"/>
        <v>66.734055041085171</v>
      </c>
      <c r="P17" s="109">
        <f t="shared" si="2"/>
        <v>28.758314855875831</v>
      </c>
      <c r="Q17" s="109">
        <f t="shared" si="3"/>
        <v>2.8616147124038087</v>
      </c>
      <c r="R17" s="179">
        <f t="shared" si="4"/>
        <v>0.36520151297769665</v>
      </c>
      <c r="S17" s="179">
        <f t="shared" si="5"/>
        <v>0.47215338463545065</v>
      </c>
      <c r="T17" s="179">
        <f t="shared" si="6"/>
        <v>0.27781400808660495</v>
      </c>
      <c r="U17" s="179">
        <f t="shared" si="7"/>
        <v>0.35476718403547669</v>
      </c>
      <c r="V17" s="179">
        <f t="shared" si="8"/>
        <v>6.9127429242206856E-2</v>
      </c>
      <c r="W17" s="179">
        <f t="shared" si="9"/>
        <v>5.3475935828877004E-2</v>
      </c>
      <c r="X17" s="110">
        <f t="shared" si="10"/>
        <v>5.3475935828877004E-2</v>
      </c>
      <c r="Y17" s="203">
        <v>3022</v>
      </c>
      <c r="Z17" s="115">
        <v>1940</v>
      </c>
      <c r="AA17" s="204">
        <v>943</v>
      </c>
      <c r="AB17" s="115">
        <v>91</v>
      </c>
      <c r="AC17" s="115">
        <v>6</v>
      </c>
      <c r="AD17" s="115">
        <v>3</v>
      </c>
      <c r="AE17" s="115">
        <v>11</v>
      </c>
      <c r="AF17" s="115">
        <v>22</v>
      </c>
      <c r="AG17" s="327">
        <v>3</v>
      </c>
      <c r="AH17" s="328">
        <v>1</v>
      </c>
      <c r="AI17" s="205">
        <v>2</v>
      </c>
      <c r="AJ17" s="203">
        <v>3581</v>
      </c>
      <c r="AK17" s="115">
        <v>2296</v>
      </c>
      <c r="AL17" s="204">
        <v>1109</v>
      </c>
      <c r="AM17" s="115">
        <v>113</v>
      </c>
      <c r="AN17" s="115">
        <v>18</v>
      </c>
      <c r="AO17" s="115">
        <v>2</v>
      </c>
      <c r="AP17" s="115">
        <v>16</v>
      </c>
      <c r="AQ17" s="115">
        <v>19</v>
      </c>
      <c r="AR17" s="327">
        <v>1</v>
      </c>
      <c r="AS17" s="328">
        <v>6</v>
      </c>
      <c r="AT17" s="205">
        <v>1</v>
      </c>
      <c r="AU17" s="203">
        <v>3840</v>
      </c>
      <c r="AV17" s="115">
        <v>2479</v>
      </c>
      <c r="AW17" s="204">
        <v>1188</v>
      </c>
      <c r="AX17" s="115">
        <v>111</v>
      </c>
      <c r="AY17" s="115">
        <v>23</v>
      </c>
      <c r="AZ17" s="115">
        <v>0</v>
      </c>
      <c r="BA17" s="115">
        <v>15</v>
      </c>
      <c r="BB17" s="115">
        <v>11</v>
      </c>
      <c r="BC17" s="327">
        <v>4</v>
      </c>
      <c r="BD17" s="328">
        <v>7</v>
      </c>
      <c r="BE17" s="205">
        <v>2</v>
      </c>
      <c r="BF17" s="203">
        <v>3919</v>
      </c>
      <c r="BG17" s="115">
        <v>2598</v>
      </c>
      <c r="BH17" s="204">
        <v>1168</v>
      </c>
      <c r="BI17" s="115">
        <v>104</v>
      </c>
      <c r="BJ17" s="115">
        <v>18</v>
      </c>
      <c r="BK17" s="115">
        <v>4</v>
      </c>
      <c r="BL17" s="115">
        <v>6</v>
      </c>
      <c r="BM17" s="115">
        <v>10</v>
      </c>
      <c r="BN17" s="327">
        <v>5</v>
      </c>
      <c r="BO17" s="328">
        <v>0</v>
      </c>
      <c r="BP17" s="205">
        <v>6</v>
      </c>
      <c r="BQ17" s="203">
        <v>3428</v>
      </c>
      <c r="BR17" s="115">
        <v>2284</v>
      </c>
      <c r="BS17" s="204">
        <v>1004</v>
      </c>
      <c r="BT17" s="115">
        <v>99</v>
      </c>
      <c r="BU17" s="115">
        <v>13</v>
      </c>
      <c r="BV17" s="115">
        <v>5</v>
      </c>
      <c r="BW17" s="115">
        <v>7</v>
      </c>
      <c r="BX17" s="115">
        <v>8</v>
      </c>
      <c r="BY17" s="327">
        <v>4</v>
      </c>
      <c r="BZ17" s="328">
        <v>4</v>
      </c>
      <c r="CA17" s="205">
        <v>0</v>
      </c>
      <c r="CB17" s="203">
        <v>4010</v>
      </c>
      <c r="CC17" s="115">
        <v>2718</v>
      </c>
      <c r="CD17" s="204">
        <v>1149</v>
      </c>
      <c r="CE17" s="115">
        <v>99</v>
      </c>
      <c r="CF17" s="115">
        <v>7</v>
      </c>
      <c r="CG17" s="115">
        <v>6</v>
      </c>
      <c r="CH17" s="115">
        <v>14</v>
      </c>
      <c r="CI17" s="115">
        <v>11</v>
      </c>
      <c r="CJ17" s="327">
        <v>3</v>
      </c>
      <c r="CK17" s="328">
        <v>1</v>
      </c>
      <c r="CL17" s="205">
        <v>2</v>
      </c>
      <c r="CM17" s="203">
        <v>4114</v>
      </c>
      <c r="CN17" s="115">
        <v>2759</v>
      </c>
      <c r="CO17" s="204">
        <v>1201</v>
      </c>
      <c r="CP17" s="115">
        <v>100</v>
      </c>
      <c r="CQ17" s="115">
        <v>16</v>
      </c>
      <c r="CR17" s="115">
        <v>2</v>
      </c>
      <c r="CS17" s="115">
        <v>10</v>
      </c>
      <c r="CT17" s="115">
        <v>16</v>
      </c>
      <c r="CU17" s="327">
        <v>0</v>
      </c>
      <c r="CV17" s="328">
        <v>2</v>
      </c>
      <c r="CW17" s="205">
        <v>8</v>
      </c>
      <c r="CX17" s="203">
        <v>4172</v>
      </c>
      <c r="CY17" s="115">
        <v>2799</v>
      </c>
      <c r="CZ17" s="204">
        <v>1189</v>
      </c>
      <c r="DA17" s="115">
        <v>130</v>
      </c>
      <c r="DB17" s="115">
        <v>10</v>
      </c>
      <c r="DC17" s="115">
        <v>6</v>
      </c>
      <c r="DD17" s="115">
        <v>14</v>
      </c>
      <c r="DE17" s="115">
        <v>18</v>
      </c>
      <c r="DF17" s="327">
        <v>1</v>
      </c>
      <c r="DG17" s="328">
        <v>5</v>
      </c>
      <c r="DH17" s="205">
        <v>0</v>
      </c>
      <c r="DI17" s="203">
        <v>4209</v>
      </c>
      <c r="DJ17" s="115">
        <v>2832</v>
      </c>
      <c r="DK17" s="204">
        <v>1202</v>
      </c>
      <c r="DL17" s="115">
        <v>119</v>
      </c>
      <c r="DM17" s="115">
        <v>19</v>
      </c>
      <c r="DN17" s="115">
        <v>14</v>
      </c>
      <c r="DO17" s="115">
        <v>8</v>
      </c>
      <c r="DP17" s="115">
        <v>9</v>
      </c>
      <c r="DQ17" s="327">
        <v>5</v>
      </c>
      <c r="DR17" s="328">
        <v>0</v>
      </c>
      <c r="DS17" s="205">
        <v>1</v>
      </c>
      <c r="DT17" s="203">
        <v>3547</v>
      </c>
      <c r="DU17" s="115">
        <v>2440</v>
      </c>
      <c r="DV17" s="204">
        <v>982</v>
      </c>
      <c r="DW17" s="115">
        <v>77</v>
      </c>
      <c r="DX17" s="115">
        <v>12</v>
      </c>
      <c r="DY17" s="115">
        <v>8</v>
      </c>
      <c r="DZ17" s="115">
        <v>6</v>
      </c>
      <c r="EA17" s="115">
        <v>13</v>
      </c>
      <c r="EB17" s="327">
        <v>6</v>
      </c>
      <c r="EC17" s="328">
        <v>1</v>
      </c>
      <c r="ED17" s="205">
        <v>2</v>
      </c>
      <c r="EE17" s="203">
        <v>3649</v>
      </c>
      <c r="EF17" s="115">
        <v>2435</v>
      </c>
      <c r="EG17" s="204">
        <v>1063</v>
      </c>
      <c r="EH17" s="115">
        <v>98</v>
      </c>
      <c r="EI17" s="115">
        <v>13</v>
      </c>
      <c r="EJ17" s="115">
        <v>15</v>
      </c>
      <c r="EK17" s="115">
        <v>10</v>
      </c>
      <c r="EL17" s="115">
        <v>11</v>
      </c>
      <c r="EM17" s="327">
        <v>2</v>
      </c>
      <c r="EN17" s="328">
        <v>1</v>
      </c>
      <c r="EO17" s="205">
        <v>1</v>
      </c>
      <c r="EP17" s="203">
        <v>4142</v>
      </c>
      <c r="EQ17" s="115">
        <v>2766</v>
      </c>
      <c r="ER17" s="204">
        <v>1190</v>
      </c>
      <c r="ES17" s="115">
        <v>106</v>
      </c>
      <c r="ET17" s="115">
        <v>14</v>
      </c>
      <c r="EU17" s="115">
        <v>32</v>
      </c>
      <c r="EV17" s="115">
        <v>12</v>
      </c>
      <c r="EW17" s="115">
        <v>17</v>
      </c>
      <c r="EX17" s="327">
        <v>2</v>
      </c>
      <c r="EY17" s="328">
        <v>0</v>
      </c>
      <c r="EZ17" s="205">
        <v>3</v>
      </c>
      <c r="FA17" s="203">
        <v>3647</v>
      </c>
      <c r="FB17" s="115">
        <v>2414</v>
      </c>
      <c r="FC17" s="204">
        <v>1064</v>
      </c>
      <c r="FD17" s="115">
        <v>107</v>
      </c>
      <c r="FE17" s="115">
        <v>14</v>
      </c>
      <c r="FF17" s="115">
        <v>21</v>
      </c>
      <c r="FG17" s="115">
        <v>9</v>
      </c>
      <c r="FH17" s="115">
        <v>14</v>
      </c>
      <c r="FI17" s="327">
        <v>2</v>
      </c>
      <c r="FJ17" s="328">
        <v>2</v>
      </c>
      <c r="FK17" s="205">
        <v>0</v>
      </c>
      <c r="FL17" s="203">
        <v>3570</v>
      </c>
      <c r="FM17" s="115">
        <v>2381</v>
      </c>
      <c r="FN17" s="204">
        <v>995</v>
      </c>
      <c r="FO17" s="115">
        <v>122</v>
      </c>
      <c r="FP17" s="115">
        <v>13</v>
      </c>
      <c r="FQ17" s="115">
        <v>30</v>
      </c>
      <c r="FR17" s="115">
        <v>14</v>
      </c>
      <c r="FS17" s="115">
        <v>9</v>
      </c>
      <c r="FT17" s="327">
        <v>3</v>
      </c>
      <c r="FU17" s="328">
        <v>2</v>
      </c>
      <c r="FV17" s="205">
        <v>1</v>
      </c>
      <c r="FW17" s="203">
        <v>3474</v>
      </c>
      <c r="FX17" s="115">
        <v>2350</v>
      </c>
      <c r="FY17" s="204">
        <v>950</v>
      </c>
      <c r="FZ17" s="115">
        <v>95</v>
      </c>
      <c r="GA17" s="115">
        <v>15</v>
      </c>
      <c r="GB17" s="115">
        <v>41</v>
      </c>
      <c r="GC17" s="115">
        <v>9</v>
      </c>
      <c r="GD17" s="115">
        <v>8</v>
      </c>
      <c r="GE17" s="327">
        <v>2</v>
      </c>
      <c r="GF17" s="328">
        <v>3</v>
      </c>
      <c r="GG17" s="205">
        <v>1</v>
      </c>
      <c r="GH17" s="203">
        <v>3463</v>
      </c>
      <c r="GI17" s="115">
        <v>2354</v>
      </c>
      <c r="GJ17" s="204">
        <v>943</v>
      </c>
      <c r="GK17" s="115">
        <v>105</v>
      </c>
      <c r="GL17" s="115">
        <v>6</v>
      </c>
      <c r="GM17" s="115">
        <v>26</v>
      </c>
      <c r="GN17" s="115">
        <v>13</v>
      </c>
      <c r="GO17" s="115">
        <v>12</v>
      </c>
      <c r="GP17" s="327">
        <v>1</v>
      </c>
      <c r="GQ17" s="328">
        <v>2</v>
      </c>
      <c r="GR17" s="205">
        <v>1</v>
      </c>
      <c r="GS17" s="203">
        <v>3298</v>
      </c>
      <c r="GT17" s="115">
        <v>2194</v>
      </c>
      <c r="GU17" s="204">
        <v>933</v>
      </c>
      <c r="GV17" s="115">
        <v>97</v>
      </c>
      <c r="GW17" s="115">
        <v>9</v>
      </c>
      <c r="GX17" s="115">
        <v>34</v>
      </c>
      <c r="GY17" s="115">
        <v>9</v>
      </c>
      <c r="GZ17" s="115">
        <v>14</v>
      </c>
      <c r="HA17" s="327">
        <v>4</v>
      </c>
      <c r="HB17" s="328">
        <v>1</v>
      </c>
      <c r="HC17" s="205">
        <v>3</v>
      </c>
      <c r="HD17" s="203">
        <v>3406</v>
      </c>
      <c r="HE17" s="115">
        <v>2279</v>
      </c>
      <c r="HF17" s="204">
        <v>947</v>
      </c>
      <c r="HG17" s="115">
        <v>103</v>
      </c>
      <c r="HH17" s="115">
        <v>18</v>
      </c>
      <c r="HI17" s="115">
        <v>33</v>
      </c>
      <c r="HJ17" s="115">
        <v>6</v>
      </c>
      <c r="HK17" s="115">
        <v>16</v>
      </c>
      <c r="HL17" s="327">
        <v>1</v>
      </c>
      <c r="HM17" s="328">
        <v>1</v>
      </c>
      <c r="HN17" s="205">
        <v>2</v>
      </c>
      <c r="HO17" s="203">
        <v>3313</v>
      </c>
      <c r="HP17" s="115">
        <v>2235</v>
      </c>
      <c r="HQ17" s="204">
        <v>914</v>
      </c>
      <c r="HR17" s="115">
        <v>104</v>
      </c>
      <c r="HS17" s="115">
        <v>10</v>
      </c>
      <c r="HT17" s="115">
        <v>21</v>
      </c>
      <c r="HU17" s="115">
        <v>7</v>
      </c>
      <c r="HV17" s="115">
        <v>17</v>
      </c>
      <c r="HW17" s="327">
        <v>1</v>
      </c>
      <c r="HX17" s="328">
        <v>1</v>
      </c>
      <c r="HY17" s="205">
        <v>3</v>
      </c>
      <c r="HZ17" s="203">
        <v>3363</v>
      </c>
      <c r="IA17" s="115">
        <v>2257</v>
      </c>
      <c r="IB17" s="204">
        <v>944</v>
      </c>
      <c r="IC17" s="115">
        <v>100</v>
      </c>
      <c r="ID17" s="115">
        <v>14</v>
      </c>
      <c r="IE17" s="115">
        <v>26</v>
      </c>
      <c r="IF17" s="115">
        <v>10</v>
      </c>
      <c r="IG17" s="115">
        <v>10</v>
      </c>
      <c r="IH17" s="327">
        <v>0</v>
      </c>
      <c r="II17" s="328">
        <v>1</v>
      </c>
      <c r="IJ17" s="205">
        <v>1</v>
      </c>
      <c r="IK17" s="203">
        <v>3503</v>
      </c>
      <c r="IL17" s="115">
        <v>2355</v>
      </c>
      <c r="IM17" s="204">
        <v>971</v>
      </c>
      <c r="IN17" s="115">
        <v>114</v>
      </c>
      <c r="IO17" s="115">
        <v>12</v>
      </c>
      <c r="IP17" s="115">
        <v>33</v>
      </c>
      <c r="IQ17" s="115">
        <v>7</v>
      </c>
      <c r="IR17" s="115">
        <v>7</v>
      </c>
      <c r="IS17" s="327">
        <v>3</v>
      </c>
      <c r="IT17" s="328">
        <v>0</v>
      </c>
      <c r="IU17" s="205">
        <v>1</v>
      </c>
    </row>
    <row r="18" spans="1:255" ht="11.4" x14ac:dyDescent="0.2">
      <c r="A18" s="405"/>
      <c r="C18" s="117" t="s">
        <v>87</v>
      </c>
      <c r="D18" s="101">
        <f t="shared" si="11"/>
        <v>49439</v>
      </c>
      <c r="E18" s="193">
        <f t="shared" si="12"/>
        <v>32689</v>
      </c>
      <c r="F18" s="193">
        <f t="shared" si="13"/>
        <v>14758</v>
      </c>
      <c r="G18" s="193">
        <f t="shared" si="14"/>
        <v>1039</v>
      </c>
      <c r="H18" s="175">
        <f t="shared" si="15"/>
        <v>283</v>
      </c>
      <c r="I18" s="175">
        <f t="shared" si="16"/>
        <v>199</v>
      </c>
      <c r="J18" s="175">
        <f t="shared" si="17"/>
        <v>183</v>
      </c>
      <c r="K18" s="175">
        <f t="shared" si="18"/>
        <v>197</v>
      </c>
      <c r="L18" s="175">
        <f t="shared" si="19"/>
        <v>38</v>
      </c>
      <c r="M18" s="175">
        <f t="shared" si="20"/>
        <v>36</v>
      </c>
      <c r="N18" s="102">
        <f t="shared" si="21"/>
        <v>17</v>
      </c>
      <c r="O18" s="103">
        <f t="shared" si="1"/>
        <v>66.11986488399846</v>
      </c>
      <c r="P18" s="104">
        <f t="shared" si="2"/>
        <v>29.850927405489593</v>
      </c>
      <c r="Q18" s="104">
        <f t="shared" si="3"/>
        <v>2.1015797245089911</v>
      </c>
      <c r="R18" s="178">
        <f t="shared" si="4"/>
        <v>0.57242258136289159</v>
      </c>
      <c r="S18" s="178">
        <f t="shared" si="5"/>
        <v>0.40251623212443616</v>
      </c>
      <c r="T18" s="178">
        <f t="shared" si="6"/>
        <v>0.37015311798377798</v>
      </c>
      <c r="U18" s="178">
        <f t="shared" si="7"/>
        <v>0.39847084285685391</v>
      </c>
      <c r="V18" s="178">
        <f t="shared" si="8"/>
        <v>7.6862396084063186E-2</v>
      </c>
      <c r="W18" s="178">
        <f t="shared" si="9"/>
        <v>7.2817006816480914E-2</v>
      </c>
      <c r="X18" s="105">
        <f t="shared" si="10"/>
        <v>3.4385808774449321E-2</v>
      </c>
      <c r="Y18" s="200">
        <v>2308</v>
      </c>
      <c r="Z18" s="114">
        <v>1593</v>
      </c>
      <c r="AA18" s="201">
        <v>609</v>
      </c>
      <c r="AB18" s="114">
        <v>62</v>
      </c>
      <c r="AC18" s="114">
        <v>9</v>
      </c>
      <c r="AD18" s="114">
        <v>4</v>
      </c>
      <c r="AE18" s="114">
        <v>14</v>
      </c>
      <c r="AF18" s="114">
        <v>15</v>
      </c>
      <c r="AG18" s="329">
        <v>1</v>
      </c>
      <c r="AH18" s="330">
        <v>1</v>
      </c>
      <c r="AI18" s="202">
        <v>0</v>
      </c>
      <c r="AJ18" s="200">
        <v>2615</v>
      </c>
      <c r="AK18" s="114">
        <v>1729</v>
      </c>
      <c r="AL18" s="201">
        <v>757</v>
      </c>
      <c r="AM18" s="114">
        <v>78</v>
      </c>
      <c r="AN18" s="114">
        <v>13</v>
      </c>
      <c r="AO18" s="114">
        <v>9</v>
      </c>
      <c r="AP18" s="114">
        <v>11</v>
      </c>
      <c r="AQ18" s="114">
        <v>10</v>
      </c>
      <c r="AR18" s="329">
        <v>3</v>
      </c>
      <c r="AS18" s="330">
        <v>5</v>
      </c>
      <c r="AT18" s="202">
        <v>0</v>
      </c>
      <c r="AU18" s="200">
        <v>2954</v>
      </c>
      <c r="AV18" s="114">
        <v>1961</v>
      </c>
      <c r="AW18" s="201">
        <v>886</v>
      </c>
      <c r="AX18" s="114">
        <v>61</v>
      </c>
      <c r="AY18" s="114">
        <v>19</v>
      </c>
      <c r="AZ18" s="114">
        <v>4</v>
      </c>
      <c r="BA18" s="114">
        <v>10</v>
      </c>
      <c r="BB18" s="114">
        <v>6</v>
      </c>
      <c r="BC18" s="329">
        <v>4</v>
      </c>
      <c r="BD18" s="330">
        <v>2</v>
      </c>
      <c r="BE18" s="202">
        <v>1</v>
      </c>
      <c r="BF18" s="200">
        <v>2673</v>
      </c>
      <c r="BG18" s="114">
        <v>1791</v>
      </c>
      <c r="BH18" s="201">
        <v>789</v>
      </c>
      <c r="BI18" s="114">
        <v>62</v>
      </c>
      <c r="BJ18" s="114">
        <v>11</v>
      </c>
      <c r="BK18" s="114">
        <v>1</v>
      </c>
      <c r="BL18" s="114">
        <v>6</v>
      </c>
      <c r="BM18" s="114">
        <v>8</v>
      </c>
      <c r="BN18" s="329">
        <v>3</v>
      </c>
      <c r="BO18" s="330">
        <v>2</v>
      </c>
      <c r="BP18" s="202">
        <v>0</v>
      </c>
      <c r="BQ18" s="200">
        <v>2571</v>
      </c>
      <c r="BR18" s="114">
        <v>1766</v>
      </c>
      <c r="BS18" s="201">
        <v>716</v>
      </c>
      <c r="BT18" s="114">
        <v>53</v>
      </c>
      <c r="BU18" s="114">
        <v>10</v>
      </c>
      <c r="BV18" s="114">
        <v>1</v>
      </c>
      <c r="BW18" s="114">
        <v>9</v>
      </c>
      <c r="BX18" s="114">
        <v>8</v>
      </c>
      <c r="BY18" s="329">
        <v>2</v>
      </c>
      <c r="BZ18" s="330">
        <v>6</v>
      </c>
      <c r="CA18" s="202">
        <v>0</v>
      </c>
      <c r="CB18" s="200">
        <v>2479</v>
      </c>
      <c r="CC18" s="114">
        <v>1670</v>
      </c>
      <c r="CD18" s="201">
        <v>738</v>
      </c>
      <c r="CE18" s="114">
        <v>38</v>
      </c>
      <c r="CF18" s="114">
        <v>17</v>
      </c>
      <c r="CG18" s="114">
        <v>4</v>
      </c>
      <c r="CH18" s="114">
        <v>6</v>
      </c>
      <c r="CI18" s="114">
        <v>5</v>
      </c>
      <c r="CJ18" s="329">
        <v>1</v>
      </c>
      <c r="CK18" s="330">
        <v>0</v>
      </c>
      <c r="CL18" s="202">
        <v>0</v>
      </c>
      <c r="CM18" s="200">
        <v>2500</v>
      </c>
      <c r="CN18" s="114">
        <v>1644</v>
      </c>
      <c r="CO18" s="201">
        <v>759</v>
      </c>
      <c r="CP18" s="114">
        <v>57</v>
      </c>
      <c r="CQ18" s="114">
        <v>17</v>
      </c>
      <c r="CR18" s="114">
        <v>3</v>
      </c>
      <c r="CS18" s="114">
        <v>11</v>
      </c>
      <c r="CT18" s="114">
        <v>9</v>
      </c>
      <c r="CU18" s="329">
        <v>0</v>
      </c>
      <c r="CV18" s="330">
        <v>0</v>
      </c>
      <c r="CW18" s="202">
        <v>0</v>
      </c>
      <c r="CX18" s="200">
        <v>2318</v>
      </c>
      <c r="CY18" s="114">
        <v>1490</v>
      </c>
      <c r="CZ18" s="201">
        <v>737</v>
      </c>
      <c r="DA18" s="114">
        <v>52</v>
      </c>
      <c r="DB18" s="114">
        <v>11</v>
      </c>
      <c r="DC18" s="114">
        <v>4</v>
      </c>
      <c r="DD18" s="114">
        <v>7</v>
      </c>
      <c r="DE18" s="114">
        <v>11</v>
      </c>
      <c r="DF18" s="329">
        <v>3</v>
      </c>
      <c r="DG18" s="330">
        <v>3</v>
      </c>
      <c r="DH18" s="202">
        <v>0</v>
      </c>
      <c r="DI18" s="200">
        <v>2488</v>
      </c>
      <c r="DJ18" s="114">
        <v>1582</v>
      </c>
      <c r="DK18" s="201">
        <v>804</v>
      </c>
      <c r="DL18" s="114">
        <v>51</v>
      </c>
      <c r="DM18" s="114">
        <v>9</v>
      </c>
      <c r="DN18" s="114">
        <v>15</v>
      </c>
      <c r="DO18" s="114">
        <v>10</v>
      </c>
      <c r="DP18" s="114">
        <v>9</v>
      </c>
      <c r="DQ18" s="329">
        <v>3</v>
      </c>
      <c r="DR18" s="330">
        <v>4</v>
      </c>
      <c r="DS18" s="202">
        <v>1</v>
      </c>
      <c r="DT18" s="200">
        <v>2206</v>
      </c>
      <c r="DU18" s="114">
        <v>1424</v>
      </c>
      <c r="DV18" s="201">
        <v>682</v>
      </c>
      <c r="DW18" s="114">
        <v>46</v>
      </c>
      <c r="DX18" s="114">
        <v>10</v>
      </c>
      <c r="DY18" s="114">
        <v>28</v>
      </c>
      <c r="DZ18" s="114">
        <v>6</v>
      </c>
      <c r="EA18" s="114">
        <v>9</v>
      </c>
      <c r="EB18" s="329">
        <v>1</v>
      </c>
      <c r="EC18" s="330">
        <v>0</v>
      </c>
      <c r="ED18" s="202">
        <v>0</v>
      </c>
      <c r="EE18" s="200">
        <v>2161</v>
      </c>
      <c r="EF18" s="114">
        <v>1434</v>
      </c>
      <c r="EG18" s="201">
        <v>640</v>
      </c>
      <c r="EH18" s="114">
        <v>43</v>
      </c>
      <c r="EI18" s="114">
        <v>15</v>
      </c>
      <c r="EJ18" s="114">
        <v>16</v>
      </c>
      <c r="EK18" s="114">
        <v>8</v>
      </c>
      <c r="EL18" s="114">
        <v>5</v>
      </c>
      <c r="EM18" s="329">
        <v>0</v>
      </c>
      <c r="EN18" s="330">
        <v>0</v>
      </c>
      <c r="EO18" s="202">
        <v>0</v>
      </c>
      <c r="EP18" s="200">
        <v>2270</v>
      </c>
      <c r="EQ18" s="114">
        <v>1497</v>
      </c>
      <c r="ER18" s="201">
        <v>674</v>
      </c>
      <c r="ES18" s="114">
        <v>48</v>
      </c>
      <c r="ET18" s="114">
        <v>14</v>
      </c>
      <c r="EU18" s="114">
        <v>17</v>
      </c>
      <c r="EV18" s="114">
        <v>10</v>
      </c>
      <c r="EW18" s="114">
        <v>7</v>
      </c>
      <c r="EX18" s="329">
        <v>3</v>
      </c>
      <c r="EY18" s="330">
        <v>0</v>
      </c>
      <c r="EZ18" s="202">
        <v>0</v>
      </c>
      <c r="FA18" s="200">
        <v>2190</v>
      </c>
      <c r="FB18" s="114">
        <v>1430</v>
      </c>
      <c r="FC18" s="201">
        <v>672</v>
      </c>
      <c r="FD18" s="114">
        <v>40</v>
      </c>
      <c r="FE18" s="114">
        <v>8</v>
      </c>
      <c r="FF18" s="114">
        <v>12</v>
      </c>
      <c r="FG18" s="114">
        <v>14</v>
      </c>
      <c r="FH18" s="114">
        <v>12</v>
      </c>
      <c r="FI18" s="329">
        <v>0</v>
      </c>
      <c r="FJ18" s="330">
        <v>2</v>
      </c>
      <c r="FK18" s="202">
        <v>0</v>
      </c>
      <c r="FL18" s="200">
        <v>2250</v>
      </c>
      <c r="FM18" s="114">
        <v>1516</v>
      </c>
      <c r="FN18" s="201">
        <v>646</v>
      </c>
      <c r="FO18" s="114">
        <v>41</v>
      </c>
      <c r="FP18" s="114">
        <v>17</v>
      </c>
      <c r="FQ18" s="114">
        <v>15</v>
      </c>
      <c r="FR18" s="114">
        <v>6</v>
      </c>
      <c r="FS18" s="114">
        <v>9</v>
      </c>
      <c r="FT18" s="329">
        <v>0</v>
      </c>
      <c r="FU18" s="330">
        <v>0</v>
      </c>
      <c r="FV18" s="202">
        <v>0</v>
      </c>
      <c r="FW18" s="200">
        <v>2224</v>
      </c>
      <c r="FX18" s="114">
        <v>1505</v>
      </c>
      <c r="FY18" s="201">
        <v>640</v>
      </c>
      <c r="FZ18" s="114">
        <v>41</v>
      </c>
      <c r="GA18" s="114">
        <v>4</v>
      </c>
      <c r="GB18" s="114">
        <v>14</v>
      </c>
      <c r="GC18" s="114">
        <v>7</v>
      </c>
      <c r="GD18" s="114">
        <v>8</v>
      </c>
      <c r="GE18" s="329">
        <v>0</v>
      </c>
      <c r="GF18" s="330">
        <v>4</v>
      </c>
      <c r="GG18" s="202">
        <v>1</v>
      </c>
      <c r="GH18" s="200">
        <v>2106</v>
      </c>
      <c r="GI18" s="114">
        <v>1381</v>
      </c>
      <c r="GJ18" s="201">
        <v>642</v>
      </c>
      <c r="GK18" s="114">
        <v>34</v>
      </c>
      <c r="GL18" s="114">
        <v>13</v>
      </c>
      <c r="GM18" s="114">
        <v>12</v>
      </c>
      <c r="GN18" s="114">
        <v>9</v>
      </c>
      <c r="GO18" s="114">
        <v>12</v>
      </c>
      <c r="GP18" s="329">
        <v>1</v>
      </c>
      <c r="GQ18" s="330">
        <v>2</v>
      </c>
      <c r="GR18" s="202">
        <v>0</v>
      </c>
      <c r="GS18" s="200">
        <v>2123</v>
      </c>
      <c r="GT18" s="114">
        <v>1346</v>
      </c>
      <c r="GU18" s="201">
        <v>688</v>
      </c>
      <c r="GV18" s="114">
        <v>37</v>
      </c>
      <c r="GW18" s="114">
        <v>20</v>
      </c>
      <c r="GX18" s="114">
        <v>4</v>
      </c>
      <c r="GY18" s="114">
        <v>9</v>
      </c>
      <c r="GZ18" s="114">
        <v>17</v>
      </c>
      <c r="HA18" s="329">
        <v>1</v>
      </c>
      <c r="HB18" s="330">
        <v>1</v>
      </c>
      <c r="HC18" s="202">
        <v>0</v>
      </c>
      <c r="HD18" s="200">
        <v>2240</v>
      </c>
      <c r="HE18" s="114">
        <v>1500</v>
      </c>
      <c r="HF18" s="201">
        <v>638</v>
      </c>
      <c r="HG18" s="114">
        <v>48</v>
      </c>
      <c r="HH18" s="114">
        <v>11</v>
      </c>
      <c r="HI18" s="114">
        <v>16</v>
      </c>
      <c r="HJ18" s="114">
        <v>9</v>
      </c>
      <c r="HK18" s="114">
        <v>10</v>
      </c>
      <c r="HL18" s="329">
        <v>3</v>
      </c>
      <c r="HM18" s="330">
        <v>0</v>
      </c>
      <c r="HN18" s="202">
        <v>5</v>
      </c>
      <c r="HO18" s="200">
        <v>2107</v>
      </c>
      <c r="HP18" s="114">
        <v>1358</v>
      </c>
      <c r="HQ18" s="201">
        <v>654</v>
      </c>
      <c r="HR18" s="114">
        <v>50</v>
      </c>
      <c r="HS18" s="114">
        <v>16</v>
      </c>
      <c r="HT18" s="114">
        <v>8</v>
      </c>
      <c r="HU18" s="114">
        <v>8</v>
      </c>
      <c r="HV18" s="114">
        <v>8</v>
      </c>
      <c r="HW18" s="329">
        <v>3</v>
      </c>
      <c r="HX18" s="330">
        <v>0</v>
      </c>
      <c r="HY18" s="202">
        <v>2</v>
      </c>
      <c r="HZ18" s="200">
        <v>2287</v>
      </c>
      <c r="IA18" s="114">
        <v>1510</v>
      </c>
      <c r="IB18" s="201">
        <v>683</v>
      </c>
      <c r="IC18" s="114">
        <v>46</v>
      </c>
      <c r="ID18" s="114">
        <v>23</v>
      </c>
      <c r="IE18" s="114">
        <v>3</v>
      </c>
      <c r="IF18" s="114">
        <v>7</v>
      </c>
      <c r="IG18" s="114">
        <v>4</v>
      </c>
      <c r="IH18" s="329">
        <v>4</v>
      </c>
      <c r="II18" s="330">
        <v>4</v>
      </c>
      <c r="IJ18" s="202">
        <v>3</v>
      </c>
      <c r="IK18" s="200">
        <v>2369</v>
      </c>
      <c r="IL18" s="114">
        <v>1562</v>
      </c>
      <c r="IM18" s="201">
        <v>704</v>
      </c>
      <c r="IN18" s="114">
        <v>51</v>
      </c>
      <c r="IO18" s="114">
        <v>16</v>
      </c>
      <c r="IP18" s="114">
        <v>9</v>
      </c>
      <c r="IQ18" s="114">
        <v>6</v>
      </c>
      <c r="IR18" s="114">
        <v>15</v>
      </c>
      <c r="IS18" s="329">
        <v>2</v>
      </c>
      <c r="IT18" s="330">
        <v>0</v>
      </c>
      <c r="IU18" s="202">
        <v>4</v>
      </c>
    </row>
    <row r="19" spans="1:255" ht="11.4" x14ac:dyDescent="0.2">
      <c r="A19" s="405"/>
      <c r="C19" s="116" t="s">
        <v>88</v>
      </c>
      <c r="D19" s="106">
        <f t="shared" si="11"/>
        <v>301506</v>
      </c>
      <c r="E19" s="194">
        <f t="shared" si="12"/>
        <v>204137</v>
      </c>
      <c r="F19" s="194">
        <f t="shared" si="13"/>
        <v>86297</v>
      </c>
      <c r="G19" s="194">
        <f t="shared" si="14"/>
        <v>5728</v>
      </c>
      <c r="H19" s="176">
        <f t="shared" si="15"/>
        <v>1058</v>
      </c>
      <c r="I19" s="176">
        <f t="shared" si="16"/>
        <v>1533</v>
      </c>
      <c r="J19" s="176">
        <f t="shared" si="17"/>
        <v>957</v>
      </c>
      <c r="K19" s="176">
        <f t="shared" si="18"/>
        <v>1006</v>
      </c>
      <c r="L19" s="176">
        <f t="shared" si="19"/>
        <v>509</v>
      </c>
      <c r="M19" s="176">
        <f t="shared" si="20"/>
        <v>228</v>
      </c>
      <c r="N19" s="107">
        <f t="shared" si="21"/>
        <v>53</v>
      </c>
      <c r="O19" s="108">
        <f t="shared" si="1"/>
        <v>67.705783632829863</v>
      </c>
      <c r="P19" s="109">
        <f t="shared" si="2"/>
        <v>28.621984305453292</v>
      </c>
      <c r="Q19" s="109">
        <f t="shared" si="3"/>
        <v>1.8997963556280801</v>
      </c>
      <c r="R19" s="179">
        <f t="shared" si="4"/>
        <v>0.35090512294946041</v>
      </c>
      <c r="S19" s="179">
        <f t="shared" si="5"/>
        <v>0.5084475930827248</v>
      </c>
      <c r="T19" s="179">
        <f t="shared" si="6"/>
        <v>0.31740661877375576</v>
      </c>
      <c r="U19" s="179">
        <f t="shared" si="7"/>
        <v>0.33365836832434509</v>
      </c>
      <c r="V19" s="179">
        <f t="shared" si="8"/>
        <v>0.16881919431122433</v>
      </c>
      <c r="W19" s="179">
        <f t="shared" si="9"/>
        <v>7.562038566396688E-2</v>
      </c>
      <c r="X19" s="110">
        <f t="shared" si="10"/>
        <v>1.7578422983290549E-2</v>
      </c>
      <c r="Y19" s="203">
        <v>12654</v>
      </c>
      <c r="Z19" s="115">
        <v>8611</v>
      </c>
      <c r="AA19" s="204">
        <v>3564</v>
      </c>
      <c r="AB19" s="115">
        <v>268</v>
      </c>
      <c r="AC19" s="115">
        <v>73</v>
      </c>
      <c r="AD19" s="115">
        <v>22</v>
      </c>
      <c r="AE19" s="115">
        <v>46</v>
      </c>
      <c r="AF19" s="115">
        <v>50</v>
      </c>
      <c r="AG19" s="327">
        <v>14</v>
      </c>
      <c r="AH19" s="328">
        <v>3</v>
      </c>
      <c r="AI19" s="205">
        <v>3</v>
      </c>
      <c r="AJ19" s="203">
        <v>14288</v>
      </c>
      <c r="AK19" s="115">
        <v>9609</v>
      </c>
      <c r="AL19" s="204">
        <v>4128</v>
      </c>
      <c r="AM19" s="115">
        <v>291</v>
      </c>
      <c r="AN19" s="115">
        <v>67</v>
      </c>
      <c r="AO19" s="115">
        <v>35</v>
      </c>
      <c r="AP19" s="115">
        <v>63</v>
      </c>
      <c r="AQ19" s="115">
        <v>61</v>
      </c>
      <c r="AR19" s="327">
        <v>23</v>
      </c>
      <c r="AS19" s="328">
        <v>9</v>
      </c>
      <c r="AT19" s="205">
        <v>2</v>
      </c>
      <c r="AU19" s="203">
        <v>16273</v>
      </c>
      <c r="AV19" s="115">
        <v>10983</v>
      </c>
      <c r="AW19" s="204">
        <v>4753</v>
      </c>
      <c r="AX19" s="115">
        <v>302</v>
      </c>
      <c r="AY19" s="115">
        <v>57</v>
      </c>
      <c r="AZ19" s="115">
        <v>32</v>
      </c>
      <c r="BA19" s="115">
        <v>59</v>
      </c>
      <c r="BB19" s="115">
        <v>41</v>
      </c>
      <c r="BC19" s="327">
        <v>32</v>
      </c>
      <c r="BD19" s="328">
        <v>10</v>
      </c>
      <c r="BE19" s="205">
        <v>4</v>
      </c>
      <c r="BF19" s="203">
        <v>15803</v>
      </c>
      <c r="BG19" s="115">
        <v>10799</v>
      </c>
      <c r="BH19" s="204">
        <v>4522</v>
      </c>
      <c r="BI19" s="115">
        <v>279</v>
      </c>
      <c r="BJ19" s="115">
        <v>62</v>
      </c>
      <c r="BK19" s="115">
        <v>27</v>
      </c>
      <c r="BL19" s="115">
        <v>53</v>
      </c>
      <c r="BM19" s="115">
        <v>33</v>
      </c>
      <c r="BN19" s="327">
        <v>21</v>
      </c>
      <c r="BO19" s="328">
        <v>5</v>
      </c>
      <c r="BP19" s="205">
        <v>2</v>
      </c>
      <c r="BQ19" s="203">
        <v>14044</v>
      </c>
      <c r="BR19" s="115">
        <v>9489</v>
      </c>
      <c r="BS19" s="204">
        <v>4050</v>
      </c>
      <c r="BT19" s="115">
        <v>301</v>
      </c>
      <c r="BU19" s="115">
        <v>63</v>
      </c>
      <c r="BV19" s="115">
        <v>18</v>
      </c>
      <c r="BW19" s="115">
        <v>55</v>
      </c>
      <c r="BX19" s="115">
        <v>30</v>
      </c>
      <c r="BY19" s="327">
        <v>28</v>
      </c>
      <c r="BZ19" s="328">
        <v>9</v>
      </c>
      <c r="CA19" s="205">
        <v>1</v>
      </c>
      <c r="CB19" s="203">
        <v>15187</v>
      </c>
      <c r="CC19" s="115">
        <v>10278</v>
      </c>
      <c r="CD19" s="204">
        <v>4400</v>
      </c>
      <c r="CE19" s="115">
        <v>316</v>
      </c>
      <c r="CF19" s="115">
        <v>68</v>
      </c>
      <c r="CG19" s="115">
        <v>17</v>
      </c>
      <c r="CH19" s="115">
        <v>35</v>
      </c>
      <c r="CI19" s="115">
        <v>32</v>
      </c>
      <c r="CJ19" s="327">
        <v>25</v>
      </c>
      <c r="CK19" s="328">
        <v>16</v>
      </c>
      <c r="CL19" s="205">
        <v>0</v>
      </c>
      <c r="CM19" s="203">
        <v>15602</v>
      </c>
      <c r="CN19" s="115">
        <v>10522</v>
      </c>
      <c r="CO19" s="204">
        <v>4548</v>
      </c>
      <c r="CP19" s="115">
        <v>322</v>
      </c>
      <c r="CQ19" s="115">
        <v>68</v>
      </c>
      <c r="CR19" s="115">
        <v>25</v>
      </c>
      <c r="CS19" s="115">
        <v>39</v>
      </c>
      <c r="CT19" s="115">
        <v>38</v>
      </c>
      <c r="CU19" s="327">
        <v>26</v>
      </c>
      <c r="CV19" s="328">
        <v>13</v>
      </c>
      <c r="CW19" s="205">
        <v>1</v>
      </c>
      <c r="CX19" s="203">
        <v>14915</v>
      </c>
      <c r="CY19" s="115">
        <v>10168</v>
      </c>
      <c r="CZ19" s="204">
        <v>4262</v>
      </c>
      <c r="DA19" s="115">
        <v>283</v>
      </c>
      <c r="DB19" s="115">
        <v>48</v>
      </c>
      <c r="DC19" s="115">
        <v>42</v>
      </c>
      <c r="DD19" s="115">
        <v>39</v>
      </c>
      <c r="DE19" s="115">
        <v>33</v>
      </c>
      <c r="DF19" s="327">
        <v>23</v>
      </c>
      <c r="DG19" s="328">
        <v>14</v>
      </c>
      <c r="DH19" s="205">
        <v>3</v>
      </c>
      <c r="DI19" s="203">
        <v>15588</v>
      </c>
      <c r="DJ19" s="115">
        <v>10632</v>
      </c>
      <c r="DK19" s="204">
        <v>4353</v>
      </c>
      <c r="DL19" s="115">
        <v>338</v>
      </c>
      <c r="DM19" s="115">
        <v>63</v>
      </c>
      <c r="DN19" s="115">
        <v>62</v>
      </c>
      <c r="DO19" s="115">
        <v>41</v>
      </c>
      <c r="DP19" s="115">
        <v>43</v>
      </c>
      <c r="DQ19" s="327">
        <v>39</v>
      </c>
      <c r="DR19" s="328">
        <v>12</v>
      </c>
      <c r="DS19" s="205">
        <v>5</v>
      </c>
      <c r="DT19" s="203">
        <v>13747</v>
      </c>
      <c r="DU19" s="115">
        <v>9354</v>
      </c>
      <c r="DV19" s="204">
        <v>3906</v>
      </c>
      <c r="DW19" s="115">
        <v>266</v>
      </c>
      <c r="DX19" s="115">
        <v>41</v>
      </c>
      <c r="DY19" s="115">
        <v>63</v>
      </c>
      <c r="DZ19" s="115">
        <v>36</v>
      </c>
      <c r="EA19" s="115">
        <v>45</v>
      </c>
      <c r="EB19" s="327">
        <v>25</v>
      </c>
      <c r="EC19" s="328">
        <v>7</v>
      </c>
      <c r="ED19" s="205">
        <v>4</v>
      </c>
      <c r="EE19" s="203">
        <v>13706</v>
      </c>
      <c r="EF19" s="115">
        <v>9290</v>
      </c>
      <c r="EG19" s="204">
        <v>3978</v>
      </c>
      <c r="EH19" s="115">
        <v>252</v>
      </c>
      <c r="EI19" s="115">
        <v>27</v>
      </c>
      <c r="EJ19" s="115">
        <v>45</v>
      </c>
      <c r="EK19" s="115">
        <v>37</v>
      </c>
      <c r="EL19" s="115">
        <v>41</v>
      </c>
      <c r="EM19" s="327">
        <v>20</v>
      </c>
      <c r="EN19" s="328">
        <v>11</v>
      </c>
      <c r="EO19" s="205">
        <v>5</v>
      </c>
      <c r="EP19" s="203">
        <v>15447</v>
      </c>
      <c r="EQ19" s="115">
        <v>10339</v>
      </c>
      <c r="ER19" s="204">
        <v>4584</v>
      </c>
      <c r="ES19" s="115">
        <v>299</v>
      </c>
      <c r="ET19" s="115">
        <v>52</v>
      </c>
      <c r="EU19" s="115">
        <v>50</v>
      </c>
      <c r="EV19" s="115">
        <v>43</v>
      </c>
      <c r="EW19" s="115">
        <v>34</v>
      </c>
      <c r="EX19" s="327">
        <v>38</v>
      </c>
      <c r="EY19" s="328">
        <v>6</v>
      </c>
      <c r="EZ19" s="205">
        <v>2</v>
      </c>
      <c r="FA19" s="203">
        <v>13328</v>
      </c>
      <c r="FB19" s="115">
        <v>9098</v>
      </c>
      <c r="FC19" s="204">
        <v>3759</v>
      </c>
      <c r="FD19" s="115">
        <v>243</v>
      </c>
      <c r="FE19" s="115">
        <v>47</v>
      </c>
      <c r="FF19" s="115">
        <v>46</v>
      </c>
      <c r="FG19" s="115">
        <v>54</v>
      </c>
      <c r="FH19" s="115">
        <v>48</v>
      </c>
      <c r="FI19" s="327">
        <v>20</v>
      </c>
      <c r="FJ19" s="328">
        <v>9</v>
      </c>
      <c r="FK19" s="205">
        <v>4</v>
      </c>
      <c r="FL19" s="203">
        <v>13212</v>
      </c>
      <c r="FM19" s="115">
        <v>9017</v>
      </c>
      <c r="FN19" s="204">
        <v>3716</v>
      </c>
      <c r="FO19" s="115">
        <v>232</v>
      </c>
      <c r="FP19" s="115">
        <v>49</v>
      </c>
      <c r="FQ19" s="115">
        <v>64</v>
      </c>
      <c r="FR19" s="115">
        <v>48</v>
      </c>
      <c r="FS19" s="115">
        <v>60</v>
      </c>
      <c r="FT19" s="327">
        <v>12</v>
      </c>
      <c r="FU19" s="328">
        <v>13</v>
      </c>
      <c r="FV19" s="205">
        <v>1</v>
      </c>
      <c r="FW19" s="203">
        <v>13896</v>
      </c>
      <c r="FX19" s="115">
        <v>9415</v>
      </c>
      <c r="FY19" s="204">
        <v>4006</v>
      </c>
      <c r="FZ19" s="115">
        <v>250</v>
      </c>
      <c r="GA19" s="115">
        <v>51</v>
      </c>
      <c r="GB19" s="115">
        <v>56</v>
      </c>
      <c r="GC19" s="115">
        <v>30</v>
      </c>
      <c r="GD19" s="115">
        <v>56</v>
      </c>
      <c r="GE19" s="327">
        <v>22</v>
      </c>
      <c r="GF19" s="328">
        <v>8</v>
      </c>
      <c r="GG19" s="205">
        <v>2</v>
      </c>
      <c r="GH19" s="203">
        <v>13779</v>
      </c>
      <c r="GI19" s="115">
        <v>9385</v>
      </c>
      <c r="GJ19" s="204">
        <v>3897</v>
      </c>
      <c r="GK19" s="115">
        <v>256</v>
      </c>
      <c r="GL19" s="115">
        <v>27</v>
      </c>
      <c r="GM19" s="115">
        <v>83</v>
      </c>
      <c r="GN19" s="115">
        <v>38</v>
      </c>
      <c r="GO19" s="115">
        <v>61</v>
      </c>
      <c r="GP19" s="327">
        <v>16</v>
      </c>
      <c r="GQ19" s="328">
        <v>12</v>
      </c>
      <c r="GR19" s="205">
        <v>4</v>
      </c>
      <c r="GS19" s="203">
        <v>13489</v>
      </c>
      <c r="GT19" s="115">
        <v>9034</v>
      </c>
      <c r="GU19" s="204">
        <v>3847</v>
      </c>
      <c r="GV19" s="115">
        <v>259</v>
      </c>
      <c r="GW19" s="115">
        <v>41</v>
      </c>
      <c r="GX19" s="115">
        <v>172</v>
      </c>
      <c r="GY19" s="115">
        <v>44</v>
      </c>
      <c r="GZ19" s="115">
        <v>46</v>
      </c>
      <c r="HA19" s="327">
        <v>28</v>
      </c>
      <c r="HB19" s="328">
        <v>15</v>
      </c>
      <c r="HC19" s="205">
        <v>3</v>
      </c>
      <c r="HD19" s="203">
        <v>13762</v>
      </c>
      <c r="HE19" s="115">
        <v>9245</v>
      </c>
      <c r="HF19" s="204">
        <v>3939</v>
      </c>
      <c r="HG19" s="115">
        <v>221</v>
      </c>
      <c r="HH19" s="115">
        <v>36</v>
      </c>
      <c r="HI19" s="115">
        <v>154</v>
      </c>
      <c r="HJ19" s="115">
        <v>46</v>
      </c>
      <c r="HK19" s="115">
        <v>80</v>
      </c>
      <c r="HL19" s="327">
        <v>25</v>
      </c>
      <c r="HM19" s="328">
        <v>13</v>
      </c>
      <c r="HN19" s="205">
        <v>3</v>
      </c>
      <c r="HO19" s="203">
        <v>13802</v>
      </c>
      <c r="HP19" s="115">
        <v>9338</v>
      </c>
      <c r="HQ19" s="204">
        <v>3894</v>
      </c>
      <c r="HR19" s="115">
        <v>227</v>
      </c>
      <c r="HS19" s="115">
        <v>37</v>
      </c>
      <c r="HT19" s="115">
        <v>166</v>
      </c>
      <c r="HU19" s="115">
        <v>52</v>
      </c>
      <c r="HV19" s="115">
        <v>61</v>
      </c>
      <c r="HW19" s="327">
        <v>13</v>
      </c>
      <c r="HX19" s="328">
        <v>11</v>
      </c>
      <c r="HY19" s="205">
        <v>3</v>
      </c>
      <c r="HZ19" s="203">
        <v>14309</v>
      </c>
      <c r="IA19" s="115">
        <v>9556</v>
      </c>
      <c r="IB19" s="204">
        <v>4147</v>
      </c>
      <c r="IC19" s="115">
        <v>260</v>
      </c>
      <c r="ID19" s="115">
        <v>39</v>
      </c>
      <c r="IE19" s="115">
        <v>172</v>
      </c>
      <c r="IF19" s="115">
        <v>49</v>
      </c>
      <c r="IG19" s="115">
        <v>48</v>
      </c>
      <c r="IH19" s="327">
        <v>20</v>
      </c>
      <c r="II19" s="328">
        <v>17</v>
      </c>
      <c r="IJ19" s="205">
        <v>1</v>
      </c>
      <c r="IK19" s="203">
        <v>14675</v>
      </c>
      <c r="IL19" s="115">
        <v>9975</v>
      </c>
      <c r="IM19" s="204">
        <v>4044</v>
      </c>
      <c r="IN19" s="115">
        <v>263</v>
      </c>
      <c r="IO19" s="115">
        <v>42</v>
      </c>
      <c r="IP19" s="115">
        <v>182</v>
      </c>
      <c r="IQ19" s="115">
        <v>50</v>
      </c>
      <c r="IR19" s="115">
        <v>65</v>
      </c>
      <c r="IS19" s="327">
        <v>39</v>
      </c>
      <c r="IT19" s="328">
        <v>15</v>
      </c>
      <c r="IU19" s="205">
        <v>0</v>
      </c>
    </row>
    <row r="20" spans="1:255" ht="11.4" x14ac:dyDescent="0.2">
      <c r="A20" s="405"/>
      <c r="C20" s="117" t="s">
        <v>89</v>
      </c>
      <c r="D20" s="101">
        <f t="shared" si="11"/>
        <v>185767</v>
      </c>
      <c r="E20" s="193">
        <f t="shared" si="12"/>
        <v>119404</v>
      </c>
      <c r="F20" s="193">
        <f t="shared" si="13"/>
        <v>53919</v>
      </c>
      <c r="G20" s="193">
        <f t="shared" si="14"/>
        <v>5652</v>
      </c>
      <c r="H20" s="175">
        <f t="shared" si="15"/>
        <v>2307</v>
      </c>
      <c r="I20" s="175">
        <f t="shared" si="16"/>
        <v>1832</v>
      </c>
      <c r="J20" s="175">
        <f t="shared" si="17"/>
        <v>816</v>
      </c>
      <c r="K20" s="175">
        <f t="shared" si="18"/>
        <v>1095</v>
      </c>
      <c r="L20" s="175">
        <f t="shared" si="19"/>
        <v>279</v>
      </c>
      <c r="M20" s="175">
        <f t="shared" si="20"/>
        <v>232</v>
      </c>
      <c r="N20" s="102">
        <f t="shared" si="21"/>
        <v>231</v>
      </c>
      <c r="O20" s="103">
        <f t="shared" si="1"/>
        <v>64.276216981487565</v>
      </c>
      <c r="P20" s="104">
        <f t="shared" si="2"/>
        <v>29.025069038096106</v>
      </c>
      <c r="Q20" s="104">
        <f t="shared" si="3"/>
        <v>3.0425210074986406</v>
      </c>
      <c r="R20" s="178">
        <f t="shared" si="4"/>
        <v>1.2418782668611756</v>
      </c>
      <c r="S20" s="178">
        <f t="shared" si="5"/>
        <v>0.9861816146032395</v>
      </c>
      <c r="T20" s="178">
        <f t="shared" si="6"/>
        <v>0.43925993314205425</v>
      </c>
      <c r="U20" s="178">
        <f t="shared" si="7"/>
        <v>0.58944807204724203</v>
      </c>
      <c r="V20" s="178">
        <f t="shared" si="8"/>
        <v>0.1501881389051877</v>
      </c>
      <c r="W20" s="178">
        <f t="shared" si="9"/>
        <v>0.12488762805019191</v>
      </c>
      <c r="X20" s="105">
        <f t="shared" si="10"/>
        <v>0.12434931930859626</v>
      </c>
      <c r="Y20" s="200">
        <v>8051</v>
      </c>
      <c r="Z20" s="114">
        <v>5262</v>
      </c>
      <c r="AA20" s="201">
        <v>2323</v>
      </c>
      <c r="AB20" s="114">
        <v>274</v>
      </c>
      <c r="AC20" s="114">
        <v>91</v>
      </c>
      <c r="AD20" s="114">
        <v>7</v>
      </c>
      <c r="AE20" s="114">
        <v>30</v>
      </c>
      <c r="AF20" s="114">
        <v>31</v>
      </c>
      <c r="AG20" s="329">
        <v>17</v>
      </c>
      <c r="AH20" s="330">
        <v>6</v>
      </c>
      <c r="AI20" s="202">
        <v>10</v>
      </c>
      <c r="AJ20" s="200">
        <v>9256</v>
      </c>
      <c r="AK20" s="114">
        <v>5938</v>
      </c>
      <c r="AL20" s="201">
        <v>2844</v>
      </c>
      <c r="AM20" s="114">
        <v>245</v>
      </c>
      <c r="AN20" s="114">
        <v>96</v>
      </c>
      <c r="AO20" s="114">
        <v>10</v>
      </c>
      <c r="AP20" s="114">
        <v>52</v>
      </c>
      <c r="AQ20" s="114">
        <v>53</v>
      </c>
      <c r="AR20" s="329">
        <v>8</v>
      </c>
      <c r="AS20" s="330">
        <v>5</v>
      </c>
      <c r="AT20" s="202">
        <v>5</v>
      </c>
      <c r="AU20" s="200">
        <v>10245</v>
      </c>
      <c r="AV20" s="114">
        <v>6569</v>
      </c>
      <c r="AW20" s="201">
        <v>3079</v>
      </c>
      <c r="AX20" s="114">
        <v>332</v>
      </c>
      <c r="AY20" s="114">
        <v>125</v>
      </c>
      <c r="AZ20" s="114">
        <v>7</v>
      </c>
      <c r="BA20" s="114">
        <v>60</v>
      </c>
      <c r="BB20" s="114">
        <v>53</v>
      </c>
      <c r="BC20" s="329">
        <v>13</v>
      </c>
      <c r="BD20" s="330">
        <v>4</v>
      </c>
      <c r="BE20" s="202">
        <v>3</v>
      </c>
      <c r="BF20" s="200">
        <v>9801</v>
      </c>
      <c r="BG20" s="114">
        <v>6394</v>
      </c>
      <c r="BH20" s="201">
        <v>2832</v>
      </c>
      <c r="BI20" s="114">
        <v>308</v>
      </c>
      <c r="BJ20" s="114">
        <v>113</v>
      </c>
      <c r="BK20" s="114">
        <v>18</v>
      </c>
      <c r="BL20" s="114">
        <v>54</v>
      </c>
      <c r="BM20" s="114">
        <v>48</v>
      </c>
      <c r="BN20" s="329">
        <v>12</v>
      </c>
      <c r="BO20" s="330">
        <v>10</v>
      </c>
      <c r="BP20" s="202">
        <v>12</v>
      </c>
      <c r="BQ20" s="200">
        <v>9133</v>
      </c>
      <c r="BR20" s="114">
        <v>5932</v>
      </c>
      <c r="BS20" s="201">
        <v>2675</v>
      </c>
      <c r="BT20" s="114">
        <v>291</v>
      </c>
      <c r="BU20" s="114">
        <v>96</v>
      </c>
      <c r="BV20" s="114">
        <v>36</v>
      </c>
      <c r="BW20" s="114">
        <v>47</v>
      </c>
      <c r="BX20" s="114">
        <v>23</v>
      </c>
      <c r="BY20" s="329">
        <v>16</v>
      </c>
      <c r="BZ20" s="330">
        <v>6</v>
      </c>
      <c r="CA20" s="202">
        <v>11</v>
      </c>
      <c r="CB20" s="200">
        <v>9251</v>
      </c>
      <c r="CC20" s="114">
        <v>6128</v>
      </c>
      <c r="CD20" s="201">
        <v>2528</v>
      </c>
      <c r="CE20" s="114">
        <v>312</v>
      </c>
      <c r="CF20" s="114">
        <v>102</v>
      </c>
      <c r="CG20" s="114">
        <v>65</v>
      </c>
      <c r="CH20" s="114">
        <v>40</v>
      </c>
      <c r="CI20" s="114">
        <v>40</v>
      </c>
      <c r="CJ20" s="329">
        <v>19</v>
      </c>
      <c r="CK20" s="330">
        <v>12</v>
      </c>
      <c r="CL20" s="202">
        <v>5</v>
      </c>
      <c r="CM20" s="200">
        <v>9523</v>
      </c>
      <c r="CN20" s="114">
        <v>6321</v>
      </c>
      <c r="CO20" s="201">
        <v>2612</v>
      </c>
      <c r="CP20" s="114">
        <v>290</v>
      </c>
      <c r="CQ20" s="114">
        <v>114</v>
      </c>
      <c r="CR20" s="114">
        <v>76</v>
      </c>
      <c r="CS20" s="114">
        <v>37</v>
      </c>
      <c r="CT20" s="114">
        <v>38</v>
      </c>
      <c r="CU20" s="329">
        <v>12</v>
      </c>
      <c r="CV20" s="330">
        <v>11</v>
      </c>
      <c r="CW20" s="202">
        <v>12</v>
      </c>
      <c r="CX20" s="200">
        <v>9429</v>
      </c>
      <c r="CY20" s="114">
        <v>6122</v>
      </c>
      <c r="CZ20" s="201">
        <v>2681</v>
      </c>
      <c r="DA20" s="114">
        <v>312</v>
      </c>
      <c r="DB20" s="114">
        <v>115</v>
      </c>
      <c r="DC20" s="114">
        <v>105</v>
      </c>
      <c r="DD20" s="114">
        <v>42</v>
      </c>
      <c r="DE20" s="114">
        <v>21</v>
      </c>
      <c r="DF20" s="329">
        <v>8</v>
      </c>
      <c r="DG20" s="330">
        <v>11</v>
      </c>
      <c r="DH20" s="202">
        <v>12</v>
      </c>
      <c r="DI20" s="200">
        <v>9948</v>
      </c>
      <c r="DJ20" s="114">
        <v>6420</v>
      </c>
      <c r="DK20" s="201">
        <v>2759</v>
      </c>
      <c r="DL20" s="114">
        <v>348</v>
      </c>
      <c r="DM20" s="114">
        <v>132</v>
      </c>
      <c r="DN20" s="114">
        <v>172</v>
      </c>
      <c r="DO20" s="114">
        <v>41</v>
      </c>
      <c r="DP20" s="114">
        <v>43</v>
      </c>
      <c r="DQ20" s="329">
        <v>13</v>
      </c>
      <c r="DR20" s="330">
        <v>15</v>
      </c>
      <c r="DS20" s="202">
        <v>5</v>
      </c>
      <c r="DT20" s="200">
        <v>8793</v>
      </c>
      <c r="DU20" s="114">
        <v>5489</v>
      </c>
      <c r="DV20" s="201">
        <v>2525</v>
      </c>
      <c r="DW20" s="114">
        <v>288</v>
      </c>
      <c r="DX20" s="114">
        <v>147</v>
      </c>
      <c r="DY20" s="114">
        <v>223</v>
      </c>
      <c r="DZ20" s="114">
        <v>48</v>
      </c>
      <c r="EA20" s="114">
        <v>37</v>
      </c>
      <c r="EB20" s="329">
        <v>15</v>
      </c>
      <c r="EC20" s="330">
        <v>13</v>
      </c>
      <c r="ED20" s="202">
        <v>8</v>
      </c>
      <c r="EE20" s="200">
        <v>8184</v>
      </c>
      <c r="EF20" s="114">
        <v>5185</v>
      </c>
      <c r="EG20" s="201">
        <v>2325</v>
      </c>
      <c r="EH20" s="114">
        <v>283</v>
      </c>
      <c r="EI20" s="114">
        <v>119</v>
      </c>
      <c r="EJ20" s="114">
        <v>160</v>
      </c>
      <c r="EK20" s="114">
        <v>32</v>
      </c>
      <c r="EL20" s="114">
        <v>51</v>
      </c>
      <c r="EM20" s="329">
        <v>10</v>
      </c>
      <c r="EN20" s="330">
        <v>9</v>
      </c>
      <c r="EO20" s="202">
        <v>10</v>
      </c>
      <c r="EP20" s="200">
        <v>9203</v>
      </c>
      <c r="EQ20" s="114">
        <v>5820</v>
      </c>
      <c r="ER20" s="201">
        <v>2702</v>
      </c>
      <c r="ES20" s="114">
        <v>292</v>
      </c>
      <c r="ET20" s="114">
        <v>120</v>
      </c>
      <c r="EU20" s="114">
        <v>141</v>
      </c>
      <c r="EV20" s="114">
        <v>34</v>
      </c>
      <c r="EW20" s="114">
        <v>64</v>
      </c>
      <c r="EX20" s="329">
        <v>13</v>
      </c>
      <c r="EY20" s="330">
        <v>5</v>
      </c>
      <c r="EZ20" s="202">
        <v>12</v>
      </c>
      <c r="FA20" s="200">
        <v>8370</v>
      </c>
      <c r="FB20" s="114">
        <v>5335</v>
      </c>
      <c r="FC20" s="201">
        <v>2380</v>
      </c>
      <c r="FD20" s="114">
        <v>257</v>
      </c>
      <c r="FE20" s="114">
        <v>120</v>
      </c>
      <c r="FF20" s="114">
        <v>153</v>
      </c>
      <c r="FG20" s="114">
        <v>32</v>
      </c>
      <c r="FH20" s="114">
        <v>55</v>
      </c>
      <c r="FI20" s="329">
        <v>16</v>
      </c>
      <c r="FJ20" s="330">
        <v>8</v>
      </c>
      <c r="FK20" s="202">
        <v>14</v>
      </c>
      <c r="FL20" s="200">
        <v>8588</v>
      </c>
      <c r="FM20" s="114">
        <v>5466</v>
      </c>
      <c r="FN20" s="201">
        <v>2487</v>
      </c>
      <c r="FO20" s="114">
        <v>266</v>
      </c>
      <c r="FP20" s="114">
        <v>118</v>
      </c>
      <c r="FQ20" s="114">
        <v>114</v>
      </c>
      <c r="FR20" s="114">
        <v>30</v>
      </c>
      <c r="FS20" s="114">
        <v>72</v>
      </c>
      <c r="FT20" s="329">
        <v>23</v>
      </c>
      <c r="FU20" s="330">
        <v>5</v>
      </c>
      <c r="FV20" s="202">
        <v>7</v>
      </c>
      <c r="FW20" s="200">
        <v>8509</v>
      </c>
      <c r="FX20" s="114">
        <v>5345</v>
      </c>
      <c r="FY20" s="201">
        <v>2547</v>
      </c>
      <c r="FZ20" s="114">
        <v>220</v>
      </c>
      <c r="GA20" s="114">
        <v>150</v>
      </c>
      <c r="GB20" s="114">
        <v>122</v>
      </c>
      <c r="GC20" s="114">
        <v>42</v>
      </c>
      <c r="GD20" s="114">
        <v>44</v>
      </c>
      <c r="GE20" s="329">
        <v>8</v>
      </c>
      <c r="GF20" s="330">
        <v>19</v>
      </c>
      <c r="GG20" s="202">
        <v>12</v>
      </c>
      <c r="GH20" s="200">
        <v>8248</v>
      </c>
      <c r="GI20" s="114">
        <v>5283</v>
      </c>
      <c r="GJ20" s="201">
        <v>2372</v>
      </c>
      <c r="GK20" s="114">
        <v>247</v>
      </c>
      <c r="GL20" s="114">
        <v>110</v>
      </c>
      <c r="GM20" s="114">
        <v>87</v>
      </c>
      <c r="GN20" s="114">
        <v>45</v>
      </c>
      <c r="GO20" s="114">
        <v>60</v>
      </c>
      <c r="GP20" s="329">
        <v>17</v>
      </c>
      <c r="GQ20" s="330">
        <v>17</v>
      </c>
      <c r="GR20" s="202">
        <v>10</v>
      </c>
      <c r="GS20" s="200">
        <v>7926</v>
      </c>
      <c r="GT20" s="114">
        <v>4962</v>
      </c>
      <c r="GU20" s="201">
        <v>2418</v>
      </c>
      <c r="GV20" s="114">
        <v>229</v>
      </c>
      <c r="GW20" s="114">
        <v>104</v>
      </c>
      <c r="GX20" s="114">
        <v>70</v>
      </c>
      <c r="GY20" s="114">
        <v>39</v>
      </c>
      <c r="GZ20" s="114">
        <v>68</v>
      </c>
      <c r="HA20" s="329">
        <v>7</v>
      </c>
      <c r="HB20" s="330">
        <v>22</v>
      </c>
      <c r="HC20" s="202">
        <v>7</v>
      </c>
      <c r="HD20" s="200">
        <v>8274</v>
      </c>
      <c r="HE20" s="114">
        <v>5297</v>
      </c>
      <c r="HF20" s="201">
        <v>2454</v>
      </c>
      <c r="HG20" s="114">
        <v>235</v>
      </c>
      <c r="HH20" s="114">
        <v>84</v>
      </c>
      <c r="HI20" s="114">
        <v>54</v>
      </c>
      <c r="HJ20" s="114">
        <v>30</v>
      </c>
      <c r="HK20" s="114">
        <v>74</v>
      </c>
      <c r="HL20" s="329">
        <v>9</v>
      </c>
      <c r="HM20" s="330">
        <v>18</v>
      </c>
      <c r="HN20" s="202">
        <v>19</v>
      </c>
      <c r="HO20" s="200">
        <v>8093</v>
      </c>
      <c r="HP20" s="114">
        <v>5107</v>
      </c>
      <c r="HQ20" s="201">
        <v>2478</v>
      </c>
      <c r="HR20" s="114">
        <v>201</v>
      </c>
      <c r="HS20" s="114">
        <v>83</v>
      </c>
      <c r="HT20" s="114">
        <v>70</v>
      </c>
      <c r="HU20" s="114">
        <v>28</v>
      </c>
      <c r="HV20" s="114">
        <v>66</v>
      </c>
      <c r="HW20" s="329">
        <v>17</v>
      </c>
      <c r="HX20" s="330">
        <v>18</v>
      </c>
      <c r="HY20" s="202">
        <v>25</v>
      </c>
      <c r="HZ20" s="200">
        <v>8406</v>
      </c>
      <c r="IA20" s="114">
        <v>5345</v>
      </c>
      <c r="IB20" s="201">
        <v>2563</v>
      </c>
      <c r="IC20" s="114">
        <v>205</v>
      </c>
      <c r="ID20" s="114">
        <v>84</v>
      </c>
      <c r="IE20" s="114">
        <v>55</v>
      </c>
      <c r="IF20" s="114">
        <v>30</v>
      </c>
      <c r="IG20" s="114">
        <v>87</v>
      </c>
      <c r="IH20" s="329">
        <v>14</v>
      </c>
      <c r="II20" s="330">
        <v>7</v>
      </c>
      <c r="IJ20" s="202">
        <v>16</v>
      </c>
      <c r="IK20" s="200">
        <v>8536</v>
      </c>
      <c r="IL20" s="114">
        <v>5684</v>
      </c>
      <c r="IM20" s="201">
        <v>2335</v>
      </c>
      <c r="IN20" s="114">
        <v>217</v>
      </c>
      <c r="IO20" s="114">
        <v>84</v>
      </c>
      <c r="IP20" s="114">
        <v>87</v>
      </c>
      <c r="IQ20" s="114">
        <v>23</v>
      </c>
      <c r="IR20" s="114">
        <v>67</v>
      </c>
      <c r="IS20" s="329">
        <v>12</v>
      </c>
      <c r="IT20" s="330">
        <v>11</v>
      </c>
      <c r="IU20" s="202">
        <v>16</v>
      </c>
    </row>
    <row r="21" spans="1:255" ht="11.4" x14ac:dyDescent="0.2">
      <c r="A21" s="405"/>
      <c r="C21" s="116" t="s">
        <v>90</v>
      </c>
      <c r="D21" s="106">
        <f t="shared" si="11"/>
        <v>162412</v>
      </c>
      <c r="E21" s="194">
        <f t="shared" si="12"/>
        <v>107247</v>
      </c>
      <c r="F21" s="194">
        <f t="shared" si="13"/>
        <v>48398</v>
      </c>
      <c r="G21" s="194">
        <f t="shared" si="14"/>
        <v>2714</v>
      </c>
      <c r="H21" s="176">
        <f t="shared" si="15"/>
        <v>663</v>
      </c>
      <c r="I21" s="176">
        <f t="shared" si="16"/>
        <v>761</v>
      </c>
      <c r="J21" s="176">
        <f t="shared" si="17"/>
        <v>551</v>
      </c>
      <c r="K21" s="176">
        <f t="shared" si="18"/>
        <v>428</v>
      </c>
      <c r="L21" s="176">
        <f t="shared" si="19"/>
        <v>179</v>
      </c>
      <c r="M21" s="176">
        <f t="shared" si="20"/>
        <v>1409</v>
      </c>
      <c r="N21" s="107">
        <f t="shared" si="21"/>
        <v>62</v>
      </c>
      <c r="O21" s="108">
        <f t="shared" si="1"/>
        <v>66.033913750215504</v>
      </c>
      <c r="P21" s="109">
        <f t="shared" si="2"/>
        <v>29.7995222027929</v>
      </c>
      <c r="Q21" s="109">
        <f t="shared" si="3"/>
        <v>1.6710587887594515</v>
      </c>
      <c r="R21" s="179">
        <f t="shared" si="4"/>
        <v>0.40822106740881214</v>
      </c>
      <c r="S21" s="179">
        <f t="shared" si="5"/>
        <v>0.46856143634706793</v>
      </c>
      <c r="T21" s="179">
        <f t="shared" si="6"/>
        <v>0.33926064576509124</v>
      </c>
      <c r="U21" s="179">
        <f t="shared" si="7"/>
        <v>0.26352732556707631</v>
      </c>
      <c r="V21" s="179">
        <f t="shared" si="8"/>
        <v>0.11021353101987538</v>
      </c>
      <c r="W21" s="179">
        <f t="shared" si="9"/>
        <v>0.86754673300002472</v>
      </c>
      <c r="X21" s="110">
        <f t="shared" si="10"/>
        <v>3.8174519124202645E-2</v>
      </c>
      <c r="Y21" s="203">
        <v>7881</v>
      </c>
      <c r="Z21" s="115">
        <v>5162</v>
      </c>
      <c r="AA21" s="204">
        <v>2423</v>
      </c>
      <c r="AB21" s="115">
        <v>122</v>
      </c>
      <c r="AC21" s="115">
        <v>32</v>
      </c>
      <c r="AD21" s="115">
        <v>7</v>
      </c>
      <c r="AE21" s="115">
        <v>38</v>
      </c>
      <c r="AF21" s="115">
        <v>19</v>
      </c>
      <c r="AG21" s="327">
        <v>10</v>
      </c>
      <c r="AH21" s="328">
        <v>62</v>
      </c>
      <c r="AI21" s="205">
        <v>6</v>
      </c>
      <c r="AJ21" s="203">
        <v>8303</v>
      </c>
      <c r="AK21" s="115">
        <v>5412</v>
      </c>
      <c r="AL21" s="204">
        <v>2603</v>
      </c>
      <c r="AM21" s="115">
        <v>153</v>
      </c>
      <c r="AN21" s="115">
        <v>39</v>
      </c>
      <c r="AO21" s="115">
        <v>12</v>
      </c>
      <c r="AP21" s="115">
        <v>31</v>
      </c>
      <c r="AQ21" s="115">
        <v>9</v>
      </c>
      <c r="AR21" s="327">
        <v>4</v>
      </c>
      <c r="AS21" s="328">
        <v>28</v>
      </c>
      <c r="AT21" s="205">
        <v>12</v>
      </c>
      <c r="AU21" s="203">
        <v>9415</v>
      </c>
      <c r="AV21" s="115">
        <v>6193</v>
      </c>
      <c r="AW21" s="204">
        <v>2890</v>
      </c>
      <c r="AX21" s="115">
        <v>163</v>
      </c>
      <c r="AY21" s="115">
        <v>34</v>
      </c>
      <c r="AZ21" s="115">
        <v>8</v>
      </c>
      <c r="BA21" s="115">
        <v>42</v>
      </c>
      <c r="BB21" s="115">
        <v>25</v>
      </c>
      <c r="BC21" s="327">
        <v>4</v>
      </c>
      <c r="BD21" s="328">
        <v>46</v>
      </c>
      <c r="BE21" s="205">
        <v>10</v>
      </c>
      <c r="BF21" s="203">
        <v>9090</v>
      </c>
      <c r="BG21" s="115">
        <v>5948</v>
      </c>
      <c r="BH21" s="204">
        <v>2795</v>
      </c>
      <c r="BI21" s="115">
        <v>169</v>
      </c>
      <c r="BJ21" s="115">
        <v>36</v>
      </c>
      <c r="BK21" s="115">
        <v>9</v>
      </c>
      <c r="BL21" s="115">
        <v>40</v>
      </c>
      <c r="BM21" s="115">
        <v>25</v>
      </c>
      <c r="BN21" s="327">
        <v>7</v>
      </c>
      <c r="BO21" s="328">
        <v>60</v>
      </c>
      <c r="BP21" s="205">
        <v>1</v>
      </c>
      <c r="BQ21" s="203">
        <v>7715</v>
      </c>
      <c r="BR21" s="115">
        <v>5105</v>
      </c>
      <c r="BS21" s="204">
        <v>2330</v>
      </c>
      <c r="BT21" s="115">
        <v>137</v>
      </c>
      <c r="BU21" s="115">
        <v>24</v>
      </c>
      <c r="BV21" s="115">
        <v>8</v>
      </c>
      <c r="BW21" s="115">
        <v>27</v>
      </c>
      <c r="BX21" s="115">
        <v>11</v>
      </c>
      <c r="BY21" s="327">
        <v>10</v>
      </c>
      <c r="BZ21" s="328">
        <v>62</v>
      </c>
      <c r="CA21" s="205">
        <v>1</v>
      </c>
      <c r="CB21" s="203">
        <v>8491</v>
      </c>
      <c r="CC21" s="115">
        <v>5513</v>
      </c>
      <c r="CD21" s="204">
        <v>2579</v>
      </c>
      <c r="CE21" s="115">
        <v>171</v>
      </c>
      <c r="CF21" s="115">
        <v>32</v>
      </c>
      <c r="CG21" s="115">
        <v>4</v>
      </c>
      <c r="CH21" s="115">
        <v>34</v>
      </c>
      <c r="CI21" s="115">
        <v>24</v>
      </c>
      <c r="CJ21" s="327">
        <v>16</v>
      </c>
      <c r="CK21" s="328">
        <v>116</v>
      </c>
      <c r="CL21" s="205">
        <v>2</v>
      </c>
      <c r="CM21" s="203">
        <v>8643</v>
      </c>
      <c r="CN21" s="115">
        <v>5873</v>
      </c>
      <c r="CO21" s="204">
        <v>2476</v>
      </c>
      <c r="CP21" s="115">
        <v>141</v>
      </c>
      <c r="CQ21" s="115">
        <v>31</v>
      </c>
      <c r="CR21" s="115">
        <v>9</v>
      </c>
      <c r="CS21" s="115">
        <v>21</v>
      </c>
      <c r="CT21" s="115">
        <v>19</v>
      </c>
      <c r="CU21" s="327">
        <v>7</v>
      </c>
      <c r="CV21" s="328">
        <v>63</v>
      </c>
      <c r="CW21" s="205">
        <v>3</v>
      </c>
      <c r="CX21" s="203">
        <v>8256</v>
      </c>
      <c r="CY21" s="115">
        <v>5415</v>
      </c>
      <c r="CZ21" s="204">
        <v>2510</v>
      </c>
      <c r="DA21" s="115">
        <v>125</v>
      </c>
      <c r="DB21" s="115">
        <v>36</v>
      </c>
      <c r="DC21" s="115">
        <v>24</v>
      </c>
      <c r="DD21" s="115">
        <v>36</v>
      </c>
      <c r="DE21" s="115">
        <v>27</v>
      </c>
      <c r="DF21" s="327">
        <v>14</v>
      </c>
      <c r="DG21" s="328">
        <v>66</v>
      </c>
      <c r="DH21" s="205">
        <v>3</v>
      </c>
      <c r="DI21" s="203">
        <v>8757</v>
      </c>
      <c r="DJ21" s="115">
        <v>5762</v>
      </c>
      <c r="DK21" s="204">
        <v>2612</v>
      </c>
      <c r="DL21" s="115">
        <v>162</v>
      </c>
      <c r="DM21" s="115">
        <v>35</v>
      </c>
      <c r="DN21" s="115">
        <v>30</v>
      </c>
      <c r="DO21" s="115">
        <v>27</v>
      </c>
      <c r="DP21" s="115">
        <v>26</v>
      </c>
      <c r="DQ21" s="327">
        <v>6</v>
      </c>
      <c r="DR21" s="328">
        <v>92</v>
      </c>
      <c r="DS21" s="205">
        <v>5</v>
      </c>
      <c r="DT21" s="203">
        <v>7618</v>
      </c>
      <c r="DU21" s="115">
        <v>5002</v>
      </c>
      <c r="DV21" s="204">
        <v>2312</v>
      </c>
      <c r="DW21" s="115">
        <v>132</v>
      </c>
      <c r="DX21" s="115">
        <v>28</v>
      </c>
      <c r="DY21" s="115">
        <v>30</v>
      </c>
      <c r="DZ21" s="115">
        <v>28</v>
      </c>
      <c r="EA21" s="115">
        <v>14</v>
      </c>
      <c r="EB21" s="327">
        <v>10</v>
      </c>
      <c r="EC21" s="328">
        <v>61</v>
      </c>
      <c r="ED21" s="205">
        <v>1</v>
      </c>
      <c r="EE21" s="203">
        <v>6993</v>
      </c>
      <c r="EF21" s="115">
        <v>4699</v>
      </c>
      <c r="EG21" s="204">
        <v>2021</v>
      </c>
      <c r="EH21" s="115">
        <v>121</v>
      </c>
      <c r="EI21" s="115">
        <v>30</v>
      </c>
      <c r="EJ21" s="115">
        <v>36</v>
      </c>
      <c r="EK21" s="115">
        <v>21</v>
      </c>
      <c r="EL21" s="115">
        <v>15</v>
      </c>
      <c r="EM21" s="327">
        <v>5</v>
      </c>
      <c r="EN21" s="328">
        <v>44</v>
      </c>
      <c r="EO21" s="205">
        <v>1</v>
      </c>
      <c r="EP21" s="203">
        <v>8399</v>
      </c>
      <c r="EQ21" s="115">
        <v>5549</v>
      </c>
      <c r="ER21" s="204">
        <v>2505</v>
      </c>
      <c r="ES21" s="115">
        <v>139</v>
      </c>
      <c r="ET21" s="115">
        <v>39</v>
      </c>
      <c r="EU21" s="115">
        <v>26</v>
      </c>
      <c r="EV21" s="115">
        <v>30</v>
      </c>
      <c r="EW21" s="115">
        <v>21</v>
      </c>
      <c r="EX21" s="327">
        <v>9</v>
      </c>
      <c r="EY21" s="328">
        <v>77</v>
      </c>
      <c r="EZ21" s="205">
        <v>4</v>
      </c>
      <c r="FA21" s="203">
        <v>7246</v>
      </c>
      <c r="FB21" s="115">
        <v>4810</v>
      </c>
      <c r="FC21" s="204">
        <v>2143</v>
      </c>
      <c r="FD21" s="115">
        <v>129</v>
      </c>
      <c r="FE21" s="115">
        <v>29</v>
      </c>
      <c r="FF21" s="115">
        <v>23</v>
      </c>
      <c r="FG21" s="115">
        <v>21</v>
      </c>
      <c r="FH21" s="115">
        <v>25</v>
      </c>
      <c r="FI21" s="327">
        <v>8</v>
      </c>
      <c r="FJ21" s="328">
        <v>57</v>
      </c>
      <c r="FK21" s="205">
        <v>1</v>
      </c>
      <c r="FL21" s="203">
        <v>7023</v>
      </c>
      <c r="FM21" s="115">
        <v>4627</v>
      </c>
      <c r="FN21" s="204">
        <v>2119</v>
      </c>
      <c r="FO21" s="115">
        <v>109</v>
      </c>
      <c r="FP21" s="115">
        <v>24</v>
      </c>
      <c r="FQ21" s="115">
        <v>20</v>
      </c>
      <c r="FR21" s="115">
        <v>13</v>
      </c>
      <c r="FS21" s="115">
        <v>25</v>
      </c>
      <c r="FT21" s="327">
        <v>5</v>
      </c>
      <c r="FU21" s="328">
        <v>78</v>
      </c>
      <c r="FV21" s="205">
        <v>3</v>
      </c>
      <c r="FW21" s="203">
        <v>7177</v>
      </c>
      <c r="FX21" s="115">
        <v>4764</v>
      </c>
      <c r="FY21" s="204">
        <v>2122</v>
      </c>
      <c r="FZ21" s="115">
        <v>112</v>
      </c>
      <c r="GA21" s="115">
        <v>39</v>
      </c>
      <c r="GB21" s="115">
        <v>15</v>
      </c>
      <c r="GC21" s="115">
        <v>18</v>
      </c>
      <c r="GD21" s="115">
        <v>26</v>
      </c>
      <c r="GE21" s="327">
        <v>9</v>
      </c>
      <c r="GF21" s="328">
        <v>69</v>
      </c>
      <c r="GG21" s="205">
        <v>3</v>
      </c>
      <c r="GH21" s="203">
        <v>6691</v>
      </c>
      <c r="GI21" s="115">
        <v>4420</v>
      </c>
      <c r="GJ21" s="204">
        <v>1988</v>
      </c>
      <c r="GK21" s="115">
        <v>103</v>
      </c>
      <c r="GL21" s="115">
        <v>27</v>
      </c>
      <c r="GM21" s="115">
        <v>22</v>
      </c>
      <c r="GN21" s="115">
        <v>18</v>
      </c>
      <c r="GO21" s="115">
        <v>13</v>
      </c>
      <c r="GP21" s="327">
        <v>12</v>
      </c>
      <c r="GQ21" s="328">
        <v>85</v>
      </c>
      <c r="GR21" s="205">
        <v>3</v>
      </c>
      <c r="GS21" s="203">
        <v>6671</v>
      </c>
      <c r="GT21" s="115">
        <v>4383</v>
      </c>
      <c r="GU21" s="204">
        <v>1982</v>
      </c>
      <c r="GV21" s="115">
        <v>106</v>
      </c>
      <c r="GW21" s="115">
        <v>37</v>
      </c>
      <c r="GX21" s="115">
        <v>33</v>
      </c>
      <c r="GY21" s="115">
        <v>16</v>
      </c>
      <c r="GZ21" s="115">
        <v>22</v>
      </c>
      <c r="HA21" s="327">
        <v>12</v>
      </c>
      <c r="HB21" s="328">
        <v>80</v>
      </c>
      <c r="HC21" s="205">
        <v>0</v>
      </c>
      <c r="HD21" s="203">
        <v>7027</v>
      </c>
      <c r="HE21" s="115">
        <v>4678</v>
      </c>
      <c r="HF21" s="204">
        <v>1997</v>
      </c>
      <c r="HG21" s="115">
        <v>105</v>
      </c>
      <c r="HH21" s="115">
        <v>33</v>
      </c>
      <c r="HI21" s="115">
        <v>82</v>
      </c>
      <c r="HJ21" s="115">
        <v>21</v>
      </c>
      <c r="HK21" s="115">
        <v>28</v>
      </c>
      <c r="HL21" s="327">
        <v>7</v>
      </c>
      <c r="HM21" s="328">
        <v>76</v>
      </c>
      <c r="HN21" s="205">
        <v>0</v>
      </c>
      <c r="HO21" s="203">
        <v>6851</v>
      </c>
      <c r="HP21" s="115">
        <v>4595</v>
      </c>
      <c r="HQ21" s="204">
        <v>1931</v>
      </c>
      <c r="HR21" s="115">
        <v>103</v>
      </c>
      <c r="HS21" s="115">
        <v>19</v>
      </c>
      <c r="HT21" s="115">
        <v>98</v>
      </c>
      <c r="HU21" s="115">
        <v>26</v>
      </c>
      <c r="HV21" s="115">
        <v>12</v>
      </c>
      <c r="HW21" s="327">
        <v>8</v>
      </c>
      <c r="HX21" s="328">
        <v>58</v>
      </c>
      <c r="HY21" s="205">
        <v>1</v>
      </c>
      <c r="HZ21" s="203">
        <v>7027</v>
      </c>
      <c r="IA21" s="115">
        <v>4647</v>
      </c>
      <c r="IB21" s="204">
        <v>2025</v>
      </c>
      <c r="IC21" s="115">
        <v>94</v>
      </c>
      <c r="ID21" s="115">
        <v>35</v>
      </c>
      <c r="IE21" s="115">
        <v>128</v>
      </c>
      <c r="IF21" s="115">
        <v>24</v>
      </c>
      <c r="IG21" s="115">
        <v>20</v>
      </c>
      <c r="IH21" s="327">
        <v>5</v>
      </c>
      <c r="II21" s="328">
        <v>48</v>
      </c>
      <c r="IJ21" s="205">
        <v>1</v>
      </c>
      <c r="IK21" s="203">
        <v>7138</v>
      </c>
      <c r="IL21" s="115">
        <v>4690</v>
      </c>
      <c r="IM21" s="204">
        <v>2035</v>
      </c>
      <c r="IN21" s="115">
        <v>118</v>
      </c>
      <c r="IO21" s="115">
        <v>24</v>
      </c>
      <c r="IP21" s="115">
        <v>137</v>
      </c>
      <c r="IQ21" s="115">
        <v>19</v>
      </c>
      <c r="IR21" s="115">
        <v>22</v>
      </c>
      <c r="IS21" s="327">
        <v>11</v>
      </c>
      <c r="IT21" s="328">
        <v>81</v>
      </c>
      <c r="IU21" s="205">
        <v>1</v>
      </c>
    </row>
    <row r="22" spans="1:255" ht="11.4" x14ac:dyDescent="0.2">
      <c r="A22" s="405"/>
      <c r="C22" s="117" t="s">
        <v>91</v>
      </c>
      <c r="D22" s="101">
        <f t="shared" si="11"/>
        <v>69859</v>
      </c>
      <c r="E22" s="193">
        <f t="shared" si="12"/>
        <v>43969</v>
      </c>
      <c r="F22" s="193">
        <f t="shared" si="13"/>
        <v>22575</v>
      </c>
      <c r="G22" s="193">
        <f t="shared" si="14"/>
        <v>1852</v>
      </c>
      <c r="H22" s="175">
        <f t="shared" si="15"/>
        <v>246</v>
      </c>
      <c r="I22" s="175">
        <f t="shared" si="16"/>
        <v>277</v>
      </c>
      <c r="J22" s="175">
        <f t="shared" si="17"/>
        <v>312</v>
      </c>
      <c r="K22" s="175">
        <f t="shared" si="18"/>
        <v>471</v>
      </c>
      <c r="L22" s="175">
        <f t="shared" si="19"/>
        <v>108</v>
      </c>
      <c r="M22" s="175">
        <f t="shared" si="20"/>
        <v>41</v>
      </c>
      <c r="N22" s="102">
        <f t="shared" si="21"/>
        <v>8</v>
      </c>
      <c r="O22" s="103">
        <f t="shared" si="1"/>
        <v>62.939635551611104</v>
      </c>
      <c r="P22" s="104">
        <f t="shared" si="2"/>
        <v>32.315091827824617</v>
      </c>
      <c r="Q22" s="104">
        <f t="shared" si="3"/>
        <v>2.651054266450994</v>
      </c>
      <c r="R22" s="178">
        <f t="shared" si="4"/>
        <v>0.35213787772513205</v>
      </c>
      <c r="S22" s="178">
        <f t="shared" si="5"/>
        <v>0.39651297613764863</v>
      </c>
      <c r="T22" s="178">
        <f t="shared" si="6"/>
        <v>0.44661389370016746</v>
      </c>
      <c r="U22" s="178">
        <f t="shared" si="7"/>
        <v>0.67421520491275277</v>
      </c>
      <c r="V22" s="178">
        <f t="shared" si="8"/>
        <v>0.15459711705005796</v>
      </c>
      <c r="W22" s="178">
        <f t="shared" si="9"/>
        <v>5.8689646287522011E-2</v>
      </c>
      <c r="X22" s="105">
        <f t="shared" si="10"/>
        <v>1.1451638300004294E-2</v>
      </c>
      <c r="Y22" s="200">
        <v>2984</v>
      </c>
      <c r="Z22" s="114">
        <v>1870</v>
      </c>
      <c r="AA22" s="201">
        <v>975</v>
      </c>
      <c r="AB22" s="114">
        <v>87</v>
      </c>
      <c r="AC22" s="114">
        <v>14</v>
      </c>
      <c r="AD22" s="114">
        <v>2</v>
      </c>
      <c r="AE22" s="114">
        <v>18</v>
      </c>
      <c r="AF22" s="114">
        <v>15</v>
      </c>
      <c r="AG22" s="329">
        <v>2</v>
      </c>
      <c r="AH22" s="330">
        <v>0</v>
      </c>
      <c r="AI22" s="202">
        <v>1</v>
      </c>
      <c r="AJ22" s="200">
        <v>3618</v>
      </c>
      <c r="AK22" s="114">
        <v>2303</v>
      </c>
      <c r="AL22" s="201">
        <v>1146</v>
      </c>
      <c r="AM22" s="114">
        <v>108</v>
      </c>
      <c r="AN22" s="114">
        <v>12</v>
      </c>
      <c r="AO22" s="114">
        <v>5</v>
      </c>
      <c r="AP22" s="114">
        <v>21</v>
      </c>
      <c r="AQ22" s="114">
        <v>19</v>
      </c>
      <c r="AR22" s="329">
        <v>4</v>
      </c>
      <c r="AS22" s="330">
        <v>0</v>
      </c>
      <c r="AT22" s="202">
        <v>0</v>
      </c>
      <c r="AU22" s="200">
        <v>3854</v>
      </c>
      <c r="AV22" s="114">
        <v>2394</v>
      </c>
      <c r="AW22" s="201">
        <v>1290</v>
      </c>
      <c r="AX22" s="114">
        <v>109</v>
      </c>
      <c r="AY22" s="114">
        <v>8</v>
      </c>
      <c r="AZ22" s="114">
        <v>2</v>
      </c>
      <c r="BA22" s="114">
        <v>20</v>
      </c>
      <c r="BB22" s="114">
        <v>24</v>
      </c>
      <c r="BC22" s="329">
        <v>7</v>
      </c>
      <c r="BD22" s="330">
        <v>0</v>
      </c>
      <c r="BE22" s="202">
        <v>0</v>
      </c>
      <c r="BF22" s="200">
        <v>3625</v>
      </c>
      <c r="BG22" s="114">
        <v>2326</v>
      </c>
      <c r="BH22" s="201">
        <v>1134</v>
      </c>
      <c r="BI22" s="114">
        <v>94</v>
      </c>
      <c r="BJ22" s="114">
        <v>6</v>
      </c>
      <c r="BK22" s="114">
        <v>4</v>
      </c>
      <c r="BL22" s="114">
        <v>27</v>
      </c>
      <c r="BM22" s="114">
        <v>27</v>
      </c>
      <c r="BN22" s="329">
        <v>5</v>
      </c>
      <c r="BO22" s="330">
        <v>2</v>
      </c>
      <c r="BP22" s="202">
        <v>0</v>
      </c>
      <c r="BQ22" s="200">
        <v>3110</v>
      </c>
      <c r="BR22" s="114">
        <v>1902</v>
      </c>
      <c r="BS22" s="201">
        <v>1072</v>
      </c>
      <c r="BT22" s="114">
        <v>95</v>
      </c>
      <c r="BU22" s="114">
        <v>15</v>
      </c>
      <c r="BV22" s="114">
        <v>1</v>
      </c>
      <c r="BW22" s="114">
        <v>9</v>
      </c>
      <c r="BX22" s="114">
        <v>11</v>
      </c>
      <c r="BY22" s="329">
        <v>5</v>
      </c>
      <c r="BZ22" s="330">
        <v>0</v>
      </c>
      <c r="CA22" s="202">
        <v>0</v>
      </c>
      <c r="CB22" s="200">
        <v>3652</v>
      </c>
      <c r="CC22" s="114">
        <v>2317</v>
      </c>
      <c r="CD22" s="201">
        <v>1170</v>
      </c>
      <c r="CE22" s="114">
        <v>102</v>
      </c>
      <c r="CF22" s="114">
        <v>11</v>
      </c>
      <c r="CG22" s="114">
        <v>2</v>
      </c>
      <c r="CH22" s="114">
        <v>19</v>
      </c>
      <c r="CI22" s="114">
        <v>24</v>
      </c>
      <c r="CJ22" s="329">
        <v>3</v>
      </c>
      <c r="CK22" s="330">
        <v>4</v>
      </c>
      <c r="CL22" s="202">
        <v>0</v>
      </c>
      <c r="CM22" s="200">
        <v>3758</v>
      </c>
      <c r="CN22" s="114">
        <v>2364</v>
      </c>
      <c r="CO22" s="201">
        <v>1238</v>
      </c>
      <c r="CP22" s="114">
        <v>91</v>
      </c>
      <c r="CQ22" s="114">
        <v>22</v>
      </c>
      <c r="CR22" s="114">
        <v>2</v>
      </c>
      <c r="CS22" s="114">
        <v>15</v>
      </c>
      <c r="CT22" s="114">
        <v>21</v>
      </c>
      <c r="CU22" s="329">
        <v>2</v>
      </c>
      <c r="CV22" s="330">
        <v>3</v>
      </c>
      <c r="CW22" s="202">
        <v>0</v>
      </c>
      <c r="CX22" s="200">
        <v>3788</v>
      </c>
      <c r="CY22" s="114">
        <v>2370</v>
      </c>
      <c r="CZ22" s="201">
        <v>1271</v>
      </c>
      <c r="DA22" s="114">
        <v>85</v>
      </c>
      <c r="DB22" s="114">
        <v>12</v>
      </c>
      <c r="DC22" s="114">
        <v>10</v>
      </c>
      <c r="DD22" s="114">
        <v>13</v>
      </c>
      <c r="DE22" s="114">
        <v>20</v>
      </c>
      <c r="DF22" s="329">
        <v>5</v>
      </c>
      <c r="DG22" s="330">
        <v>2</v>
      </c>
      <c r="DH22" s="202">
        <v>0</v>
      </c>
      <c r="DI22" s="200">
        <v>3763</v>
      </c>
      <c r="DJ22" s="114">
        <v>2364</v>
      </c>
      <c r="DK22" s="201">
        <v>1173</v>
      </c>
      <c r="DL22" s="114">
        <v>113</v>
      </c>
      <c r="DM22" s="114">
        <v>16</v>
      </c>
      <c r="DN22" s="114">
        <v>11</v>
      </c>
      <c r="DO22" s="114">
        <v>20</v>
      </c>
      <c r="DP22" s="114">
        <v>50</v>
      </c>
      <c r="DQ22" s="329">
        <v>11</v>
      </c>
      <c r="DR22" s="330">
        <v>4</v>
      </c>
      <c r="DS22" s="202">
        <v>1</v>
      </c>
      <c r="DT22" s="200">
        <v>3241</v>
      </c>
      <c r="DU22" s="114">
        <v>1990</v>
      </c>
      <c r="DV22" s="201">
        <v>1112</v>
      </c>
      <c r="DW22" s="114">
        <v>85</v>
      </c>
      <c r="DX22" s="114">
        <v>10</v>
      </c>
      <c r="DY22" s="114">
        <v>5</v>
      </c>
      <c r="DZ22" s="114">
        <v>14</v>
      </c>
      <c r="EA22" s="114">
        <v>18</v>
      </c>
      <c r="EB22" s="329">
        <v>5</v>
      </c>
      <c r="EC22" s="330">
        <v>2</v>
      </c>
      <c r="ED22" s="202">
        <v>0</v>
      </c>
      <c r="EE22" s="200">
        <v>3174</v>
      </c>
      <c r="EF22" s="114">
        <v>1988</v>
      </c>
      <c r="EG22" s="201">
        <v>1039</v>
      </c>
      <c r="EH22" s="114">
        <v>91</v>
      </c>
      <c r="EI22" s="114">
        <v>14</v>
      </c>
      <c r="EJ22" s="114">
        <v>6</v>
      </c>
      <c r="EK22" s="114">
        <v>14</v>
      </c>
      <c r="EL22" s="114">
        <v>20</v>
      </c>
      <c r="EM22" s="329">
        <v>1</v>
      </c>
      <c r="EN22" s="330">
        <v>1</v>
      </c>
      <c r="EO22" s="202">
        <v>0</v>
      </c>
      <c r="EP22" s="200">
        <v>3480</v>
      </c>
      <c r="EQ22" s="114">
        <v>2186</v>
      </c>
      <c r="ER22" s="201">
        <v>1142</v>
      </c>
      <c r="ES22" s="114">
        <v>86</v>
      </c>
      <c r="ET22" s="114">
        <v>8</v>
      </c>
      <c r="EU22" s="114">
        <v>6</v>
      </c>
      <c r="EV22" s="114">
        <v>10</v>
      </c>
      <c r="EW22" s="114">
        <v>31</v>
      </c>
      <c r="EX22" s="329">
        <v>8</v>
      </c>
      <c r="EY22" s="330">
        <v>2</v>
      </c>
      <c r="EZ22" s="202">
        <v>1</v>
      </c>
      <c r="FA22" s="200">
        <v>3127</v>
      </c>
      <c r="FB22" s="114">
        <v>2015</v>
      </c>
      <c r="FC22" s="201">
        <v>972</v>
      </c>
      <c r="FD22" s="114">
        <v>69</v>
      </c>
      <c r="FE22" s="114">
        <v>9</v>
      </c>
      <c r="FF22" s="114">
        <v>8</v>
      </c>
      <c r="FG22" s="114">
        <v>24</v>
      </c>
      <c r="FH22" s="114">
        <v>23</v>
      </c>
      <c r="FI22" s="329">
        <v>5</v>
      </c>
      <c r="FJ22" s="330">
        <v>2</v>
      </c>
      <c r="FK22" s="202">
        <v>0</v>
      </c>
      <c r="FL22" s="200">
        <v>3055</v>
      </c>
      <c r="FM22" s="114">
        <v>1938</v>
      </c>
      <c r="FN22" s="201">
        <v>967</v>
      </c>
      <c r="FO22" s="114">
        <v>80</v>
      </c>
      <c r="FP22" s="114">
        <v>12</v>
      </c>
      <c r="FQ22" s="114">
        <v>5</v>
      </c>
      <c r="FR22" s="114">
        <v>14</v>
      </c>
      <c r="FS22" s="114">
        <v>32</v>
      </c>
      <c r="FT22" s="329">
        <v>5</v>
      </c>
      <c r="FU22" s="330">
        <v>1</v>
      </c>
      <c r="FV22" s="202">
        <v>1</v>
      </c>
      <c r="FW22" s="200">
        <v>3164</v>
      </c>
      <c r="FX22" s="114">
        <v>2007</v>
      </c>
      <c r="FY22" s="201">
        <v>1025</v>
      </c>
      <c r="FZ22" s="114">
        <v>74</v>
      </c>
      <c r="GA22" s="114">
        <v>7</v>
      </c>
      <c r="GB22" s="114">
        <v>11</v>
      </c>
      <c r="GC22" s="114">
        <v>11</v>
      </c>
      <c r="GD22" s="114">
        <v>23</v>
      </c>
      <c r="GE22" s="329">
        <v>3</v>
      </c>
      <c r="GF22" s="330">
        <v>2</v>
      </c>
      <c r="GG22" s="202">
        <v>1</v>
      </c>
      <c r="GH22" s="200">
        <v>3056</v>
      </c>
      <c r="GI22" s="114">
        <v>1895</v>
      </c>
      <c r="GJ22" s="201">
        <v>1013</v>
      </c>
      <c r="GK22" s="114">
        <v>68</v>
      </c>
      <c r="GL22" s="114">
        <v>14</v>
      </c>
      <c r="GM22" s="114">
        <v>30</v>
      </c>
      <c r="GN22" s="114">
        <v>11</v>
      </c>
      <c r="GO22" s="114">
        <v>17</v>
      </c>
      <c r="GP22" s="329">
        <v>3</v>
      </c>
      <c r="GQ22" s="330">
        <v>4</v>
      </c>
      <c r="GR22" s="202">
        <v>1</v>
      </c>
      <c r="GS22" s="200">
        <v>2870</v>
      </c>
      <c r="GT22" s="114">
        <v>1797</v>
      </c>
      <c r="GU22" s="201">
        <v>940</v>
      </c>
      <c r="GV22" s="114">
        <v>68</v>
      </c>
      <c r="GW22" s="114">
        <v>10</v>
      </c>
      <c r="GX22" s="114">
        <v>30</v>
      </c>
      <c r="GY22" s="114">
        <v>8</v>
      </c>
      <c r="GZ22" s="114">
        <v>9</v>
      </c>
      <c r="HA22" s="329">
        <v>5</v>
      </c>
      <c r="HB22" s="330">
        <v>3</v>
      </c>
      <c r="HC22" s="202">
        <v>0</v>
      </c>
      <c r="HD22" s="200">
        <v>3068</v>
      </c>
      <c r="HE22" s="114">
        <v>1925</v>
      </c>
      <c r="HF22" s="201">
        <v>971</v>
      </c>
      <c r="HG22" s="114">
        <v>84</v>
      </c>
      <c r="HH22" s="114">
        <v>13</v>
      </c>
      <c r="HI22" s="114">
        <v>31</v>
      </c>
      <c r="HJ22" s="114">
        <v>10</v>
      </c>
      <c r="HK22" s="114">
        <v>27</v>
      </c>
      <c r="HL22" s="329">
        <v>5</v>
      </c>
      <c r="HM22" s="330">
        <v>2</v>
      </c>
      <c r="HN22" s="202">
        <v>0</v>
      </c>
      <c r="HO22" s="200">
        <v>3176</v>
      </c>
      <c r="HP22" s="114">
        <v>2030</v>
      </c>
      <c r="HQ22" s="201">
        <v>971</v>
      </c>
      <c r="HR22" s="114">
        <v>75</v>
      </c>
      <c r="HS22" s="114">
        <v>12</v>
      </c>
      <c r="HT22" s="114">
        <v>38</v>
      </c>
      <c r="HU22" s="114">
        <v>19</v>
      </c>
      <c r="HV22" s="114">
        <v>19</v>
      </c>
      <c r="HW22" s="329">
        <v>11</v>
      </c>
      <c r="HX22" s="330">
        <v>1</v>
      </c>
      <c r="HY22" s="202">
        <v>0</v>
      </c>
      <c r="HZ22" s="200">
        <v>3122</v>
      </c>
      <c r="IA22" s="114">
        <v>1966</v>
      </c>
      <c r="IB22" s="201">
        <v>996</v>
      </c>
      <c r="IC22" s="114">
        <v>77</v>
      </c>
      <c r="ID22" s="114">
        <v>9</v>
      </c>
      <c r="IE22" s="114">
        <v>36</v>
      </c>
      <c r="IF22" s="114">
        <v>6</v>
      </c>
      <c r="IG22" s="114">
        <v>20</v>
      </c>
      <c r="IH22" s="329">
        <v>9</v>
      </c>
      <c r="II22" s="330">
        <v>1</v>
      </c>
      <c r="IJ22" s="202">
        <v>2</v>
      </c>
      <c r="IK22" s="200">
        <v>3174</v>
      </c>
      <c r="IL22" s="114">
        <v>2022</v>
      </c>
      <c r="IM22" s="201">
        <v>958</v>
      </c>
      <c r="IN22" s="114">
        <v>111</v>
      </c>
      <c r="IO22" s="114">
        <v>12</v>
      </c>
      <c r="IP22" s="114">
        <v>32</v>
      </c>
      <c r="IQ22" s="114">
        <v>9</v>
      </c>
      <c r="IR22" s="114">
        <v>21</v>
      </c>
      <c r="IS22" s="329">
        <v>4</v>
      </c>
      <c r="IT22" s="330">
        <v>5</v>
      </c>
      <c r="IU22" s="202">
        <v>0</v>
      </c>
    </row>
    <row r="23" spans="1:255" ht="11.4" x14ac:dyDescent="0.2">
      <c r="A23" s="405"/>
      <c r="C23" s="116" t="s">
        <v>92</v>
      </c>
      <c r="D23" s="106">
        <f t="shared" si="11"/>
        <v>148190</v>
      </c>
      <c r="E23" s="194">
        <f t="shared" si="12"/>
        <v>94560</v>
      </c>
      <c r="F23" s="194">
        <f t="shared" si="13"/>
        <v>45825</v>
      </c>
      <c r="G23" s="194">
        <f t="shared" si="14"/>
        <v>4579</v>
      </c>
      <c r="H23" s="176">
        <f t="shared" si="15"/>
        <v>827</v>
      </c>
      <c r="I23" s="176">
        <f t="shared" si="16"/>
        <v>571</v>
      </c>
      <c r="J23" s="176">
        <f t="shared" si="17"/>
        <v>875</v>
      </c>
      <c r="K23" s="176">
        <f t="shared" si="18"/>
        <v>379</v>
      </c>
      <c r="L23" s="176">
        <f t="shared" si="19"/>
        <v>200</v>
      </c>
      <c r="M23" s="176">
        <f t="shared" si="20"/>
        <v>225</v>
      </c>
      <c r="N23" s="107">
        <f t="shared" si="21"/>
        <v>149</v>
      </c>
      <c r="O23" s="108">
        <f t="shared" si="1"/>
        <v>63.809973682434716</v>
      </c>
      <c r="P23" s="109">
        <f t="shared" si="2"/>
        <v>30.923139213172281</v>
      </c>
      <c r="Q23" s="109">
        <f t="shared" si="3"/>
        <v>3.0899520885349889</v>
      </c>
      <c r="R23" s="179">
        <f t="shared" si="4"/>
        <v>0.55806734597476215</v>
      </c>
      <c r="S23" s="179">
        <f t="shared" si="5"/>
        <v>0.38531614818813686</v>
      </c>
      <c r="T23" s="179">
        <f t="shared" si="6"/>
        <v>0.59045819555975432</v>
      </c>
      <c r="U23" s="179">
        <f t="shared" si="7"/>
        <v>0.25575274984816793</v>
      </c>
      <c r="V23" s="179">
        <f t="shared" si="8"/>
        <v>0.134961873270801</v>
      </c>
      <c r="W23" s="179">
        <f t="shared" si="9"/>
        <v>0.15183210742965111</v>
      </c>
      <c r="X23" s="110">
        <f t="shared" si="10"/>
        <v>0.10054659558674675</v>
      </c>
      <c r="Y23" s="203">
        <v>6677</v>
      </c>
      <c r="Z23" s="115">
        <v>3988</v>
      </c>
      <c r="AA23" s="204">
        <v>2336</v>
      </c>
      <c r="AB23" s="115">
        <v>215</v>
      </c>
      <c r="AC23" s="115">
        <v>38</v>
      </c>
      <c r="AD23" s="115">
        <v>3</v>
      </c>
      <c r="AE23" s="115">
        <v>61</v>
      </c>
      <c r="AF23" s="115">
        <v>7</v>
      </c>
      <c r="AG23" s="327">
        <v>7</v>
      </c>
      <c r="AH23" s="328">
        <v>15</v>
      </c>
      <c r="AI23" s="205">
        <v>7</v>
      </c>
      <c r="AJ23" s="203">
        <v>7873</v>
      </c>
      <c r="AK23" s="115">
        <v>4503</v>
      </c>
      <c r="AL23" s="204">
        <v>2937</v>
      </c>
      <c r="AM23" s="115">
        <v>279</v>
      </c>
      <c r="AN23" s="115">
        <v>34</v>
      </c>
      <c r="AO23" s="115">
        <v>3</v>
      </c>
      <c r="AP23" s="115">
        <v>85</v>
      </c>
      <c r="AQ23" s="115">
        <v>9</v>
      </c>
      <c r="AR23" s="327">
        <v>10</v>
      </c>
      <c r="AS23" s="328">
        <v>12</v>
      </c>
      <c r="AT23" s="205">
        <v>1</v>
      </c>
      <c r="AU23" s="203">
        <v>8240</v>
      </c>
      <c r="AV23" s="115">
        <v>4979</v>
      </c>
      <c r="AW23" s="204">
        <v>2850</v>
      </c>
      <c r="AX23" s="115">
        <v>261</v>
      </c>
      <c r="AY23" s="115">
        <v>35</v>
      </c>
      <c r="AZ23" s="115">
        <v>4</v>
      </c>
      <c r="BA23" s="115">
        <v>77</v>
      </c>
      <c r="BB23" s="115">
        <v>15</v>
      </c>
      <c r="BC23" s="327">
        <v>6</v>
      </c>
      <c r="BD23" s="328">
        <v>8</v>
      </c>
      <c r="BE23" s="205">
        <v>5</v>
      </c>
      <c r="BF23" s="203">
        <v>8151</v>
      </c>
      <c r="BG23" s="115">
        <v>5090</v>
      </c>
      <c r="BH23" s="204">
        <v>2660</v>
      </c>
      <c r="BI23" s="115">
        <v>265</v>
      </c>
      <c r="BJ23" s="115">
        <v>35</v>
      </c>
      <c r="BK23" s="115">
        <v>2</v>
      </c>
      <c r="BL23" s="115">
        <v>57</v>
      </c>
      <c r="BM23" s="115">
        <v>15</v>
      </c>
      <c r="BN23" s="327">
        <v>8</v>
      </c>
      <c r="BO23" s="328">
        <v>15</v>
      </c>
      <c r="BP23" s="205">
        <v>4</v>
      </c>
      <c r="BQ23" s="203">
        <v>7194</v>
      </c>
      <c r="BR23" s="115">
        <v>4533</v>
      </c>
      <c r="BS23" s="204">
        <v>2342</v>
      </c>
      <c r="BT23" s="115">
        <v>186</v>
      </c>
      <c r="BU23" s="115">
        <v>34</v>
      </c>
      <c r="BV23" s="115">
        <v>6</v>
      </c>
      <c r="BW23" s="115">
        <v>53</v>
      </c>
      <c r="BX23" s="115">
        <v>19</v>
      </c>
      <c r="BY23" s="327">
        <v>7</v>
      </c>
      <c r="BZ23" s="328">
        <v>7</v>
      </c>
      <c r="CA23" s="205">
        <v>7</v>
      </c>
      <c r="CB23" s="203">
        <v>7447</v>
      </c>
      <c r="CC23" s="115">
        <v>4793</v>
      </c>
      <c r="CD23" s="204">
        <v>2294</v>
      </c>
      <c r="CE23" s="115">
        <v>238</v>
      </c>
      <c r="CF23" s="115">
        <v>42</v>
      </c>
      <c r="CG23" s="115">
        <v>5</v>
      </c>
      <c r="CH23" s="115">
        <v>37</v>
      </c>
      <c r="CI23" s="115">
        <v>13</v>
      </c>
      <c r="CJ23" s="327">
        <v>8</v>
      </c>
      <c r="CK23" s="328">
        <v>10</v>
      </c>
      <c r="CL23" s="205">
        <v>7</v>
      </c>
      <c r="CM23" s="203">
        <v>7679</v>
      </c>
      <c r="CN23" s="115">
        <v>4941</v>
      </c>
      <c r="CO23" s="204">
        <v>2370</v>
      </c>
      <c r="CP23" s="115">
        <v>249</v>
      </c>
      <c r="CQ23" s="115">
        <v>40</v>
      </c>
      <c r="CR23" s="115">
        <v>2</v>
      </c>
      <c r="CS23" s="115">
        <v>33</v>
      </c>
      <c r="CT23" s="115">
        <v>13</v>
      </c>
      <c r="CU23" s="327">
        <v>15</v>
      </c>
      <c r="CV23" s="328">
        <v>7</v>
      </c>
      <c r="CW23" s="205">
        <v>9</v>
      </c>
      <c r="CX23" s="203">
        <v>7282</v>
      </c>
      <c r="CY23" s="115">
        <v>4747</v>
      </c>
      <c r="CZ23" s="204">
        <v>2179</v>
      </c>
      <c r="DA23" s="115">
        <v>225</v>
      </c>
      <c r="DB23" s="115">
        <v>45</v>
      </c>
      <c r="DC23" s="115">
        <v>15</v>
      </c>
      <c r="DD23" s="115">
        <v>33</v>
      </c>
      <c r="DE23" s="115">
        <v>16</v>
      </c>
      <c r="DF23" s="327">
        <v>9</v>
      </c>
      <c r="DG23" s="328">
        <v>9</v>
      </c>
      <c r="DH23" s="205">
        <v>4</v>
      </c>
      <c r="DI23" s="203">
        <v>7758</v>
      </c>
      <c r="DJ23" s="115">
        <v>5125</v>
      </c>
      <c r="DK23" s="204">
        <v>2220</v>
      </c>
      <c r="DL23" s="115">
        <v>259</v>
      </c>
      <c r="DM23" s="115">
        <v>40</v>
      </c>
      <c r="DN23" s="115">
        <v>23</v>
      </c>
      <c r="DO23" s="115">
        <v>44</v>
      </c>
      <c r="DP23" s="115">
        <v>13</v>
      </c>
      <c r="DQ23" s="327">
        <v>10</v>
      </c>
      <c r="DR23" s="328">
        <v>14</v>
      </c>
      <c r="DS23" s="205">
        <v>10</v>
      </c>
      <c r="DT23" s="203">
        <v>6849</v>
      </c>
      <c r="DU23" s="115">
        <v>4411</v>
      </c>
      <c r="DV23" s="204">
        <v>2026</v>
      </c>
      <c r="DW23" s="115">
        <v>207</v>
      </c>
      <c r="DX23" s="115">
        <v>36</v>
      </c>
      <c r="DY23" s="115">
        <v>67</v>
      </c>
      <c r="DZ23" s="115">
        <v>42</v>
      </c>
      <c r="EA23" s="115">
        <v>20</v>
      </c>
      <c r="EB23" s="327">
        <v>16</v>
      </c>
      <c r="EC23" s="328">
        <v>15</v>
      </c>
      <c r="ED23" s="205">
        <v>9</v>
      </c>
      <c r="EE23" s="203">
        <v>6591</v>
      </c>
      <c r="EF23" s="115">
        <v>4197</v>
      </c>
      <c r="EG23" s="204">
        <v>2036</v>
      </c>
      <c r="EH23" s="115">
        <v>178</v>
      </c>
      <c r="EI23" s="115">
        <v>26</v>
      </c>
      <c r="EJ23" s="115">
        <v>55</v>
      </c>
      <c r="EK23" s="115">
        <v>48</v>
      </c>
      <c r="EL23" s="115">
        <v>19</v>
      </c>
      <c r="EM23" s="327">
        <v>9</v>
      </c>
      <c r="EN23" s="328">
        <v>14</v>
      </c>
      <c r="EO23" s="205">
        <v>9</v>
      </c>
      <c r="EP23" s="203">
        <v>7566</v>
      </c>
      <c r="EQ23" s="115">
        <v>4987</v>
      </c>
      <c r="ER23" s="204">
        <v>2194</v>
      </c>
      <c r="ES23" s="115">
        <v>220</v>
      </c>
      <c r="ET23" s="115">
        <v>46</v>
      </c>
      <c r="EU23" s="115">
        <v>38</v>
      </c>
      <c r="EV23" s="115">
        <v>34</v>
      </c>
      <c r="EW23" s="115">
        <v>19</v>
      </c>
      <c r="EX23" s="327">
        <v>9</v>
      </c>
      <c r="EY23" s="328">
        <v>9</v>
      </c>
      <c r="EZ23" s="205">
        <v>10</v>
      </c>
      <c r="FA23" s="203">
        <v>6870</v>
      </c>
      <c r="FB23" s="115">
        <v>4428</v>
      </c>
      <c r="FC23" s="204">
        <v>2051</v>
      </c>
      <c r="FD23" s="115">
        <v>218</v>
      </c>
      <c r="FE23" s="115">
        <v>48</v>
      </c>
      <c r="FF23" s="115">
        <v>36</v>
      </c>
      <c r="FG23" s="115">
        <v>33</v>
      </c>
      <c r="FH23" s="115">
        <v>23</v>
      </c>
      <c r="FI23" s="327">
        <v>16</v>
      </c>
      <c r="FJ23" s="328">
        <v>12</v>
      </c>
      <c r="FK23" s="205">
        <v>5</v>
      </c>
      <c r="FL23" s="203">
        <v>6561</v>
      </c>
      <c r="FM23" s="115">
        <v>4288</v>
      </c>
      <c r="FN23" s="204">
        <v>1915</v>
      </c>
      <c r="FO23" s="115">
        <v>205</v>
      </c>
      <c r="FP23" s="115">
        <v>36</v>
      </c>
      <c r="FQ23" s="115">
        <v>39</v>
      </c>
      <c r="FR23" s="115">
        <v>29</v>
      </c>
      <c r="FS23" s="115">
        <v>21</v>
      </c>
      <c r="FT23" s="327">
        <v>7</v>
      </c>
      <c r="FU23" s="328">
        <v>12</v>
      </c>
      <c r="FV23" s="205">
        <v>9</v>
      </c>
      <c r="FW23" s="203">
        <v>6570</v>
      </c>
      <c r="FX23" s="115">
        <v>4218</v>
      </c>
      <c r="FY23" s="204">
        <v>1954</v>
      </c>
      <c r="FZ23" s="115">
        <v>192</v>
      </c>
      <c r="GA23" s="115">
        <v>30</v>
      </c>
      <c r="GB23" s="115">
        <v>77</v>
      </c>
      <c r="GC23" s="115">
        <v>37</v>
      </c>
      <c r="GD23" s="115">
        <v>30</v>
      </c>
      <c r="GE23" s="327">
        <v>13</v>
      </c>
      <c r="GF23" s="328">
        <v>10</v>
      </c>
      <c r="GG23" s="205">
        <v>9</v>
      </c>
      <c r="GH23" s="203">
        <v>6691</v>
      </c>
      <c r="GI23" s="115">
        <v>4310</v>
      </c>
      <c r="GJ23" s="204">
        <v>1984</v>
      </c>
      <c r="GK23" s="115">
        <v>225</v>
      </c>
      <c r="GL23" s="115">
        <v>55</v>
      </c>
      <c r="GM23" s="115">
        <v>35</v>
      </c>
      <c r="GN23" s="115">
        <v>31</v>
      </c>
      <c r="GO23" s="115">
        <v>22</v>
      </c>
      <c r="GP23" s="327">
        <v>6</v>
      </c>
      <c r="GQ23" s="328">
        <v>13</v>
      </c>
      <c r="GR23" s="205">
        <v>10</v>
      </c>
      <c r="GS23" s="203">
        <v>6242</v>
      </c>
      <c r="GT23" s="115">
        <v>4063</v>
      </c>
      <c r="GU23" s="204">
        <v>1817</v>
      </c>
      <c r="GV23" s="115">
        <v>188</v>
      </c>
      <c r="GW23" s="115">
        <v>51</v>
      </c>
      <c r="GX23" s="115">
        <v>43</v>
      </c>
      <c r="GY23" s="115">
        <v>30</v>
      </c>
      <c r="GZ23" s="115">
        <v>25</v>
      </c>
      <c r="HA23" s="327">
        <v>6</v>
      </c>
      <c r="HB23" s="328">
        <v>14</v>
      </c>
      <c r="HC23" s="205">
        <v>5</v>
      </c>
      <c r="HD23" s="203">
        <v>6468</v>
      </c>
      <c r="HE23" s="115">
        <v>4250</v>
      </c>
      <c r="HF23" s="204">
        <v>1904</v>
      </c>
      <c r="HG23" s="115">
        <v>160</v>
      </c>
      <c r="HH23" s="115">
        <v>41</v>
      </c>
      <c r="HI23" s="115">
        <v>30</v>
      </c>
      <c r="HJ23" s="115">
        <v>29</v>
      </c>
      <c r="HK23" s="115">
        <v>25</v>
      </c>
      <c r="HL23" s="327">
        <v>8</v>
      </c>
      <c r="HM23" s="328">
        <v>9</v>
      </c>
      <c r="HN23" s="205">
        <v>12</v>
      </c>
      <c r="HO23" s="203">
        <v>6159</v>
      </c>
      <c r="HP23" s="115">
        <v>4027</v>
      </c>
      <c r="HQ23" s="204">
        <v>1826</v>
      </c>
      <c r="HR23" s="115">
        <v>178</v>
      </c>
      <c r="HS23" s="115">
        <v>43</v>
      </c>
      <c r="HT23" s="115">
        <v>36</v>
      </c>
      <c r="HU23" s="115">
        <v>22</v>
      </c>
      <c r="HV23" s="115">
        <v>9</v>
      </c>
      <c r="HW23" s="327">
        <v>4</v>
      </c>
      <c r="HX23" s="328">
        <v>8</v>
      </c>
      <c r="HY23" s="205">
        <v>6</v>
      </c>
      <c r="HZ23" s="203">
        <v>6402</v>
      </c>
      <c r="IA23" s="115">
        <v>4190</v>
      </c>
      <c r="IB23" s="204">
        <v>1908</v>
      </c>
      <c r="IC23" s="115">
        <v>173</v>
      </c>
      <c r="ID23" s="115">
        <v>29</v>
      </c>
      <c r="IE23" s="115">
        <v>26</v>
      </c>
      <c r="IF23" s="115">
        <v>32</v>
      </c>
      <c r="IG23" s="115">
        <v>16</v>
      </c>
      <c r="IH23" s="327">
        <v>16</v>
      </c>
      <c r="II23" s="328">
        <v>5</v>
      </c>
      <c r="IJ23" s="205">
        <v>7</v>
      </c>
      <c r="IK23" s="203">
        <v>6920</v>
      </c>
      <c r="IL23" s="115">
        <v>4492</v>
      </c>
      <c r="IM23" s="204">
        <v>2022</v>
      </c>
      <c r="IN23" s="115">
        <v>258</v>
      </c>
      <c r="IO23" s="115">
        <v>43</v>
      </c>
      <c r="IP23" s="115">
        <v>26</v>
      </c>
      <c r="IQ23" s="115">
        <v>28</v>
      </c>
      <c r="IR23" s="115">
        <v>30</v>
      </c>
      <c r="IS23" s="327">
        <v>10</v>
      </c>
      <c r="IT23" s="328">
        <v>7</v>
      </c>
      <c r="IU23" s="205">
        <v>4</v>
      </c>
    </row>
    <row r="24" spans="1:255" ht="11.4" x14ac:dyDescent="0.2">
      <c r="A24" s="405"/>
      <c r="C24" s="117" t="s">
        <v>93</v>
      </c>
      <c r="D24" s="101">
        <f t="shared" si="11"/>
        <v>140190</v>
      </c>
      <c r="E24" s="193">
        <f t="shared" si="12"/>
        <v>93956</v>
      </c>
      <c r="F24" s="193">
        <f t="shared" si="13"/>
        <v>39168</v>
      </c>
      <c r="G24" s="193">
        <f t="shared" si="14"/>
        <v>3702</v>
      </c>
      <c r="H24" s="175">
        <f t="shared" si="15"/>
        <v>982</v>
      </c>
      <c r="I24" s="175">
        <f t="shared" si="16"/>
        <v>1085</v>
      </c>
      <c r="J24" s="175">
        <f t="shared" si="17"/>
        <v>467</v>
      </c>
      <c r="K24" s="175">
        <f t="shared" si="18"/>
        <v>387</v>
      </c>
      <c r="L24" s="175">
        <f t="shared" si="19"/>
        <v>296</v>
      </c>
      <c r="M24" s="175">
        <f t="shared" si="20"/>
        <v>70</v>
      </c>
      <c r="N24" s="102">
        <f t="shared" si="21"/>
        <v>77</v>
      </c>
      <c r="O24" s="103">
        <f t="shared" si="1"/>
        <v>67.020472216277909</v>
      </c>
      <c r="P24" s="104">
        <f t="shared" si="2"/>
        <v>27.939225337042583</v>
      </c>
      <c r="Q24" s="104">
        <f t="shared" si="3"/>
        <v>2.6407019045580999</v>
      </c>
      <c r="R24" s="178">
        <f t="shared" si="4"/>
        <v>0.70047792281903132</v>
      </c>
      <c r="S24" s="178">
        <f t="shared" si="5"/>
        <v>0.77394963977459164</v>
      </c>
      <c r="T24" s="178">
        <f t="shared" si="6"/>
        <v>0.33311933804122978</v>
      </c>
      <c r="U24" s="178">
        <f t="shared" si="7"/>
        <v>0.27605392681361013</v>
      </c>
      <c r="V24" s="178">
        <f t="shared" si="8"/>
        <v>0.21114202154219275</v>
      </c>
      <c r="W24" s="178">
        <f t="shared" si="9"/>
        <v>4.9932234824167199E-2</v>
      </c>
      <c r="X24" s="105">
        <f t="shared" si="10"/>
        <v>5.4925458306583921E-2</v>
      </c>
      <c r="Y24" s="200">
        <v>7301</v>
      </c>
      <c r="Z24" s="114">
        <v>4734</v>
      </c>
      <c r="AA24" s="201">
        <v>2186</v>
      </c>
      <c r="AB24" s="114">
        <v>226</v>
      </c>
      <c r="AC24" s="114">
        <v>53</v>
      </c>
      <c r="AD24" s="114">
        <v>35</v>
      </c>
      <c r="AE24" s="114">
        <v>34</v>
      </c>
      <c r="AF24" s="114">
        <v>15</v>
      </c>
      <c r="AG24" s="329">
        <v>12</v>
      </c>
      <c r="AH24" s="330">
        <v>3</v>
      </c>
      <c r="AI24" s="202">
        <v>3</v>
      </c>
      <c r="AJ24" s="200">
        <v>8146</v>
      </c>
      <c r="AK24" s="114">
        <v>5222</v>
      </c>
      <c r="AL24" s="201">
        <v>2504</v>
      </c>
      <c r="AM24" s="114">
        <v>241</v>
      </c>
      <c r="AN24" s="114">
        <v>70</v>
      </c>
      <c r="AO24" s="114">
        <v>46</v>
      </c>
      <c r="AP24" s="114">
        <v>27</v>
      </c>
      <c r="AQ24" s="114">
        <v>15</v>
      </c>
      <c r="AR24" s="329">
        <v>14</v>
      </c>
      <c r="AS24" s="330">
        <v>4</v>
      </c>
      <c r="AT24" s="202">
        <v>3</v>
      </c>
      <c r="AU24" s="200">
        <v>8278</v>
      </c>
      <c r="AV24" s="114">
        <v>5427</v>
      </c>
      <c r="AW24" s="201">
        <v>2421</v>
      </c>
      <c r="AX24" s="114">
        <v>243</v>
      </c>
      <c r="AY24" s="114">
        <v>80</v>
      </c>
      <c r="AZ24" s="114">
        <v>43</v>
      </c>
      <c r="BA24" s="114">
        <v>28</v>
      </c>
      <c r="BB24" s="114">
        <v>17</v>
      </c>
      <c r="BC24" s="329">
        <v>8</v>
      </c>
      <c r="BD24" s="330">
        <v>4</v>
      </c>
      <c r="BE24" s="202">
        <v>7</v>
      </c>
      <c r="BF24" s="200">
        <v>8186</v>
      </c>
      <c r="BG24" s="114">
        <v>5431</v>
      </c>
      <c r="BH24" s="201">
        <v>2340</v>
      </c>
      <c r="BI24" s="114">
        <v>227</v>
      </c>
      <c r="BJ24" s="114">
        <v>67</v>
      </c>
      <c r="BK24" s="114">
        <v>24</v>
      </c>
      <c r="BL24" s="114">
        <v>29</v>
      </c>
      <c r="BM24" s="114">
        <v>44</v>
      </c>
      <c r="BN24" s="329">
        <v>18</v>
      </c>
      <c r="BO24" s="330">
        <v>5</v>
      </c>
      <c r="BP24" s="202">
        <v>1</v>
      </c>
      <c r="BQ24" s="200">
        <v>7057</v>
      </c>
      <c r="BR24" s="114">
        <v>4724</v>
      </c>
      <c r="BS24" s="201">
        <v>2022</v>
      </c>
      <c r="BT24" s="114">
        <v>189</v>
      </c>
      <c r="BU24" s="114">
        <v>57</v>
      </c>
      <c r="BV24" s="114">
        <v>20</v>
      </c>
      <c r="BW24" s="114">
        <v>17</v>
      </c>
      <c r="BX24" s="114">
        <v>16</v>
      </c>
      <c r="BY24" s="329">
        <v>8</v>
      </c>
      <c r="BZ24" s="330">
        <v>2</v>
      </c>
      <c r="CA24" s="202">
        <v>2</v>
      </c>
      <c r="CB24" s="200">
        <v>7388</v>
      </c>
      <c r="CC24" s="114">
        <v>4975</v>
      </c>
      <c r="CD24" s="201">
        <v>2107</v>
      </c>
      <c r="CE24" s="114">
        <v>171</v>
      </c>
      <c r="CF24" s="114">
        <v>54</v>
      </c>
      <c r="CG24" s="114">
        <v>24</v>
      </c>
      <c r="CH24" s="114">
        <v>19</v>
      </c>
      <c r="CI24" s="114">
        <v>20</v>
      </c>
      <c r="CJ24" s="329">
        <v>11</v>
      </c>
      <c r="CK24" s="330">
        <v>5</v>
      </c>
      <c r="CL24" s="202">
        <v>2</v>
      </c>
      <c r="CM24" s="200">
        <v>7455</v>
      </c>
      <c r="CN24" s="114">
        <v>4953</v>
      </c>
      <c r="CO24" s="201">
        <v>2187</v>
      </c>
      <c r="CP24" s="114">
        <v>192</v>
      </c>
      <c r="CQ24" s="114">
        <v>59</v>
      </c>
      <c r="CR24" s="114">
        <v>15</v>
      </c>
      <c r="CS24" s="114">
        <v>14</v>
      </c>
      <c r="CT24" s="114">
        <v>24</v>
      </c>
      <c r="CU24" s="329">
        <v>8</v>
      </c>
      <c r="CV24" s="330">
        <v>2</v>
      </c>
      <c r="CW24" s="202">
        <v>1</v>
      </c>
      <c r="CX24" s="200">
        <v>6936</v>
      </c>
      <c r="CY24" s="114">
        <v>4621</v>
      </c>
      <c r="CZ24" s="201">
        <v>2012</v>
      </c>
      <c r="DA24" s="114">
        <v>166</v>
      </c>
      <c r="DB24" s="114">
        <v>53</v>
      </c>
      <c r="DC24" s="114">
        <v>30</v>
      </c>
      <c r="DD24" s="114">
        <v>22</v>
      </c>
      <c r="DE24" s="114">
        <v>14</v>
      </c>
      <c r="DF24" s="329">
        <v>15</v>
      </c>
      <c r="DG24" s="330">
        <v>1</v>
      </c>
      <c r="DH24" s="202">
        <v>2</v>
      </c>
      <c r="DI24" s="200">
        <v>7632</v>
      </c>
      <c r="DJ24" s="114">
        <v>5257</v>
      </c>
      <c r="DK24" s="201">
        <v>2015</v>
      </c>
      <c r="DL24" s="114">
        <v>215</v>
      </c>
      <c r="DM24" s="114">
        <v>48</v>
      </c>
      <c r="DN24" s="114">
        <v>49</v>
      </c>
      <c r="DO24" s="114">
        <v>18</v>
      </c>
      <c r="DP24" s="114">
        <v>11</v>
      </c>
      <c r="DQ24" s="329">
        <v>13</v>
      </c>
      <c r="DR24" s="330">
        <v>3</v>
      </c>
      <c r="DS24" s="202">
        <v>3</v>
      </c>
      <c r="DT24" s="200">
        <v>6816</v>
      </c>
      <c r="DU24" s="114">
        <v>4624</v>
      </c>
      <c r="DV24" s="201">
        <v>1855</v>
      </c>
      <c r="DW24" s="114">
        <v>178</v>
      </c>
      <c r="DX24" s="114">
        <v>49</v>
      </c>
      <c r="DY24" s="114">
        <v>51</v>
      </c>
      <c r="DZ24" s="114">
        <v>19</v>
      </c>
      <c r="EA24" s="114">
        <v>14</v>
      </c>
      <c r="EB24" s="329">
        <v>20</v>
      </c>
      <c r="EC24" s="330">
        <v>2</v>
      </c>
      <c r="ED24" s="202">
        <v>4</v>
      </c>
      <c r="EE24" s="200">
        <v>6059</v>
      </c>
      <c r="EF24" s="114">
        <v>4131</v>
      </c>
      <c r="EG24" s="201">
        <v>1640</v>
      </c>
      <c r="EH24" s="114">
        <v>149</v>
      </c>
      <c r="EI24" s="114">
        <v>32</v>
      </c>
      <c r="EJ24" s="114">
        <v>70</v>
      </c>
      <c r="EK24" s="114">
        <v>10</v>
      </c>
      <c r="EL24" s="114">
        <v>5</v>
      </c>
      <c r="EM24" s="329">
        <v>17</v>
      </c>
      <c r="EN24" s="330">
        <v>3</v>
      </c>
      <c r="EO24" s="202">
        <v>2</v>
      </c>
      <c r="EP24" s="200">
        <v>6846</v>
      </c>
      <c r="EQ24" s="114">
        <v>4582</v>
      </c>
      <c r="ER24" s="201">
        <v>1878</v>
      </c>
      <c r="ES24" s="114">
        <v>182</v>
      </c>
      <c r="ET24" s="114">
        <v>57</v>
      </c>
      <c r="EU24" s="114">
        <v>78</v>
      </c>
      <c r="EV24" s="114">
        <v>25</v>
      </c>
      <c r="EW24" s="114">
        <v>14</v>
      </c>
      <c r="EX24" s="329">
        <v>22</v>
      </c>
      <c r="EY24" s="330">
        <v>3</v>
      </c>
      <c r="EZ24" s="202">
        <v>5</v>
      </c>
      <c r="FA24" s="200">
        <v>5992</v>
      </c>
      <c r="FB24" s="114">
        <v>4073</v>
      </c>
      <c r="FC24" s="201">
        <v>1629</v>
      </c>
      <c r="FD24" s="114">
        <v>145</v>
      </c>
      <c r="FE24" s="114">
        <v>31</v>
      </c>
      <c r="FF24" s="114">
        <v>69</v>
      </c>
      <c r="FG24" s="114">
        <v>14</v>
      </c>
      <c r="FH24" s="114">
        <v>10</v>
      </c>
      <c r="FI24" s="329">
        <v>15</v>
      </c>
      <c r="FJ24" s="330">
        <v>2</v>
      </c>
      <c r="FK24" s="202">
        <v>4</v>
      </c>
      <c r="FL24" s="200">
        <v>6092</v>
      </c>
      <c r="FM24" s="114">
        <v>4155</v>
      </c>
      <c r="FN24" s="201">
        <v>1634</v>
      </c>
      <c r="FO24" s="114">
        <v>152</v>
      </c>
      <c r="FP24" s="114">
        <v>40</v>
      </c>
      <c r="FQ24" s="114">
        <v>56</v>
      </c>
      <c r="FR24" s="114">
        <v>27</v>
      </c>
      <c r="FS24" s="114">
        <v>7</v>
      </c>
      <c r="FT24" s="329">
        <v>14</v>
      </c>
      <c r="FU24" s="330">
        <v>2</v>
      </c>
      <c r="FV24" s="202">
        <v>5</v>
      </c>
      <c r="FW24" s="200">
        <v>6230</v>
      </c>
      <c r="FX24" s="114">
        <v>4243</v>
      </c>
      <c r="FY24" s="201">
        <v>1691</v>
      </c>
      <c r="FZ24" s="114">
        <v>154</v>
      </c>
      <c r="GA24" s="114">
        <v>38</v>
      </c>
      <c r="GB24" s="114">
        <v>39</v>
      </c>
      <c r="GC24" s="114">
        <v>26</v>
      </c>
      <c r="GD24" s="114">
        <v>19</v>
      </c>
      <c r="GE24" s="329">
        <v>15</v>
      </c>
      <c r="GF24" s="330">
        <v>0</v>
      </c>
      <c r="GG24" s="202">
        <v>5</v>
      </c>
      <c r="GH24" s="200">
        <v>5769</v>
      </c>
      <c r="GI24" s="114">
        <v>3903</v>
      </c>
      <c r="GJ24" s="201">
        <v>1568</v>
      </c>
      <c r="GK24" s="114">
        <v>154</v>
      </c>
      <c r="GL24" s="114">
        <v>36</v>
      </c>
      <c r="GM24" s="114">
        <v>61</v>
      </c>
      <c r="GN24" s="114">
        <v>10</v>
      </c>
      <c r="GO24" s="114">
        <v>15</v>
      </c>
      <c r="GP24" s="329">
        <v>11</v>
      </c>
      <c r="GQ24" s="330">
        <v>6</v>
      </c>
      <c r="GR24" s="202">
        <v>5</v>
      </c>
      <c r="GS24" s="200">
        <v>5544</v>
      </c>
      <c r="GT24" s="114">
        <v>3691</v>
      </c>
      <c r="GU24" s="201">
        <v>1543</v>
      </c>
      <c r="GV24" s="114">
        <v>148</v>
      </c>
      <c r="GW24" s="114">
        <v>33</v>
      </c>
      <c r="GX24" s="114">
        <v>62</v>
      </c>
      <c r="GY24" s="114">
        <v>15</v>
      </c>
      <c r="GZ24" s="114">
        <v>25</v>
      </c>
      <c r="HA24" s="329">
        <v>18</v>
      </c>
      <c r="HB24" s="330">
        <v>5</v>
      </c>
      <c r="HC24" s="202">
        <v>4</v>
      </c>
      <c r="HD24" s="200">
        <v>5679</v>
      </c>
      <c r="HE24" s="114">
        <v>3762</v>
      </c>
      <c r="HF24" s="201">
        <v>1577</v>
      </c>
      <c r="HG24" s="114">
        <v>152</v>
      </c>
      <c r="HH24" s="114">
        <v>32</v>
      </c>
      <c r="HI24" s="114">
        <v>73</v>
      </c>
      <c r="HJ24" s="114">
        <v>32</v>
      </c>
      <c r="HK24" s="114">
        <v>32</v>
      </c>
      <c r="HL24" s="329">
        <v>12</v>
      </c>
      <c r="HM24" s="330">
        <v>3</v>
      </c>
      <c r="HN24" s="202">
        <v>4</v>
      </c>
      <c r="HO24" s="200">
        <v>5266</v>
      </c>
      <c r="HP24" s="114">
        <v>3640</v>
      </c>
      <c r="HQ24" s="201">
        <v>1334</v>
      </c>
      <c r="HR24" s="114">
        <v>133</v>
      </c>
      <c r="HS24" s="114">
        <v>36</v>
      </c>
      <c r="HT24" s="114">
        <v>59</v>
      </c>
      <c r="HU24" s="114">
        <v>23</v>
      </c>
      <c r="HV24" s="114">
        <v>18</v>
      </c>
      <c r="HW24" s="329">
        <v>16</v>
      </c>
      <c r="HX24" s="330">
        <v>2</v>
      </c>
      <c r="HY24" s="202">
        <v>5</v>
      </c>
      <c r="HZ24" s="200">
        <v>5768</v>
      </c>
      <c r="IA24" s="114">
        <v>3902</v>
      </c>
      <c r="IB24" s="201">
        <v>1521</v>
      </c>
      <c r="IC24" s="114">
        <v>137</v>
      </c>
      <c r="ID24" s="114">
        <v>35</v>
      </c>
      <c r="IE24" s="114">
        <v>91</v>
      </c>
      <c r="IF24" s="114">
        <v>22</v>
      </c>
      <c r="IG24" s="114">
        <v>32</v>
      </c>
      <c r="IH24" s="329">
        <v>17</v>
      </c>
      <c r="II24" s="330">
        <v>7</v>
      </c>
      <c r="IJ24" s="202">
        <v>4</v>
      </c>
      <c r="IK24" s="200">
        <v>5750</v>
      </c>
      <c r="IL24" s="114">
        <v>3906</v>
      </c>
      <c r="IM24" s="201">
        <v>1504</v>
      </c>
      <c r="IN24" s="114">
        <v>148</v>
      </c>
      <c r="IO24" s="114">
        <v>22</v>
      </c>
      <c r="IP24" s="114">
        <v>90</v>
      </c>
      <c r="IQ24" s="114">
        <v>36</v>
      </c>
      <c r="IR24" s="114">
        <v>20</v>
      </c>
      <c r="IS24" s="329">
        <v>12</v>
      </c>
      <c r="IT24" s="330">
        <v>6</v>
      </c>
      <c r="IU24" s="202">
        <v>6</v>
      </c>
    </row>
    <row r="25" spans="1:255" ht="11.4" x14ac:dyDescent="0.2">
      <c r="A25" s="405"/>
      <c r="C25" s="116" t="s">
        <v>94</v>
      </c>
      <c r="D25" s="106">
        <f t="shared" si="11"/>
        <v>82492</v>
      </c>
      <c r="E25" s="194">
        <f t="shared" si="12"/>
        <v>54921</v>
      </c>
      <c r="F25" s="194">
        <f t="shared" si="13"/>
        <v>22822</v>
      </c>
      <c r="G25" s="194">
        <f t="shared" si="14"/>
        <v>1559</v>
      </c>
      <c r="H25" s="176">
        <f t="shared" si="15"/>
        <v>354</v>
      </c>
      <c r="I25" s="176">
        <f t="shared" si="16"/>
        <v>1723</v>
      </c>
      <c r="J25" s="176">
        <f t="shared" si="17"/>
        <v>319</v>
      </c>
      <c r="K25" s="176">
        <f t="shared" si="18"/>
        <v>462</v>
      </c>
      <c r="L25" s="176">
        <f t="shared" si="19"/>
        <v>126</v>
      </c>
      <c r="M25" s="176">
        <f t="shared" si="20"/>
        <v>35</v>
      </c>
      <c r="N25" s="107">
        <f t="shared" si="21"/>
        <v>171</v>
      </c>
      <c r="O25" s="108">
        <f t="shared" si="1"/>
        <v>66.577365077825718</v>
      </c>
      <c r="P25" s="109">
        <f t="shared" si="2"/>
        <v>27.665713038840128</v>
      </c>
      <c r="Q25" s="109">
        <f t="shared" si="3"/>
        <v>1.8898802308102605</v>
      </c>
      <c r="R25" s="179">
        <f t="shared" si="4"/>
        <v>0.42913252194152163</v>
      </c>
      <c r="S25" s="179">
        <f t="shared" si="5"/>
        <v>2.0886873878679144</v>
      </c>
      <c r="T25" s="179">
        <f t="shared" si="6"/>
        <v>0.3867041652523881</v>
      </c>
      <c r="U25" s="179">
        <f t="shared" si="7"/>
        <v>0.56005430829656211</v>
      </c>
      <c r="V25" s="179">
        <f t="shared" si="8"/>
        <v>0.15274208408088055</v>
      </c>
      <c r="W25" s="179">
        <f t="shared" si="9"/>
        <v>4.2428356689133494E-2</v>
      </c>
      <c r="X25" s="110">
        <f t="shared" si="10"/>
        <v>0.2072928283954808</v>
      </c>
      <c r="Y25" s="203">
        <v>3630</v>
      </c>
      <c r="Z25" s="115">
        <v>2486</v>
      </c>
      <c r="AA25" s="204">
        <v>993</v>
      </c>
      <c r="AB25" s="115">
        <v>89</v>
      </c>
      <c r="AC25" s="115">
        <v>15</v>
      </c>
      <c r="AD25" s="115">
        <v>2</v>
      </c>
      <c r="AE25" s="115">
        <v>21</v>
      </c>
      <c r="AF25" s="115">
        <v>19</v>
      </c>
      <c r="AG25" s="327">
        <v>1</v>
      </c>
      <c r="AH25" s="328">
        <v>4</v>
      </c>
      <c r="AI25" s="205">
        <v>0</v>
      </c>
      <c r="AJ25" s="203">
        <v>4038</v>
      </c>
      <c r="AK25" s="115">
        <v>2728</v>
      </c>
      <c r="AL25" s="204">
        <v>1140</v>
      </c>
      <c r="AM25" s="115">
        <v>98</v>
      </c>
      <c r="AN25" s="115">
        <v>11</v>
      </c>
      <c r="AO25" s="115">
        <v>11</v>
      </c>
      <c r="AP25" s="115">
        <v>20</v>
      </c>
      <c r="AQ25" s="115">
        <v>19</v>
      </c>
      <c r="AR25" s="327">
        <v>6</v>
      </c>
      <c r="AS25" s="328">
        <v>3</v>
      </c>
      <c r="AT25" s="205">
        <v>2</v>
      </c>
      <c r="AU25" s="203">
        <v>4617</v>
      </c>
      <c r="AV25" s="115">
        <v>3097</v>
      </c>
      <c r="AW25" s="204">
        <v>1358</v>
      </c>
      <c r="AX25" s="115">
        <v>105</v>
      </c>
      <c r="AY25" s="115">
        <v>9</v>
      </c>
      <c r="AZ25" s="115">
        <v>8</v>
      </c>
      <c r="BA25" s="115">
        <v>13</v>
      </c>
      <c r="BB25" s="115">
        <v>22</v>
      </c>
      <c r="BC25" s="327">
        <v>1</v>
      </c>
      <c r="BD25" s="328">
        <v>1</v>
      </c>
      <c r="BE25" s="205">
        <v>3</v>
      </c>
      <c r="BF25" s="203">
        <v>4806</v>
      </c>
      <c r="BG25" s="115">
        <v>3273</v>
      </c>
      <c r="BH25" s="204">
        <v>1374</v>
      </c>
      <c r="BI25" s="115">
        <v>84</v>
      </c>
      <c r="BJ25" s="115">
        <v>15</v>
      </c>
      <c r="BK25" s="115">
        <v>6</v>
      </c>
      <c r="BL25" s="115">
        <v>14</v>
      </c>
      <c r="BM25" s="115">
        <v>26</v>
      </c>
      <c r="BN25" s="327">
        <v>9</v>
      </c>
      <c r="BO25" s="328">
        <v>2</v>
      </c>
      <c r="BP25" s="205">
        <v>3</v>
      </c>
      <c r="BQ25" s="203">
        <v>3968</v>
      </c>
      <c r="BR25" s="115">
        <v>2722</v>
      </c>
      <c r="BS25" s="204">
        <v>1129</v>
      </c>
      <c r="BT25" s="115">
        <v>55</v>
      </c>
      <c r="BU25" s="115">
        <v>10</v>
      </c>
      <c r="BV25" s="115">
        <v>7</v>
      </c>
      <c r="BW25" s="115">
        <v>13</v>
      </c>
      <c r="BX25" s="115">
        <v>18</v>
      </c>
      <c r="BY25" s="327">
        <v>8</v>
      </c>
      <c r="BZ25" s="328">
        <v>3</v>
      </c>
      <c r="CA25" s="205">
        <v>3</v>
      </c>
      <c r="CB25" s="203">
        <v>4230</v>
      </c>
      <c r="CC25" s="115">
        <v>2929</v>
      </c>
      <c r="CD25" s="204">
        <v>1141</v>
      </c>
      <c r="CE25" s="115">
        <v>58</v>
      </c>
      <c r="CF25" s="115">
        <v>17</v>
      </c>
      <c r="CG25" s="115">
        <v>5</v>
      </c>
      <c r="CH25" s="115">
        <v>18</v>
      </c>
      <c r="CI25" s="115">
        <v>46</v>
      </c>
      <c r="CJ25" s="327">
        <v>7</v>
      </c>
      <c r="CK25" s="328">
        <v>1</v>
      </c>
      <c r="CL25" s="205">
        <v>8</v>
      </c>
      <c r="CM25" s="203">
        <v>4494</v>
      </c>
      <c r="CN25" s="115">
        <v>3096</v>
      </c>
      <c r="CO25" s="204">
        <v>1227</v>
      </c>
      <c r="CP25" s="115">
        <v>89</v>
      </c>
      <c r="CQ25" s="115">
        <v>19</v>
      </c>
      <c r="CR25" s="115">
        <v>8</v>
      </c>
      <c r="CS25" s="115">
        <v>13</v>
      </c>
      <c r="CT25" s="115">
        <v>22</v>
      </c>
      <c r="CU25" s="327">
        <v>7</v>
      </c>
      <c r="CV25" s="328">
        <v>3</v>
      </c>
      <c r="CW25" s="205">
        <v>10</v>
      </c>
      <c r="CX25" s="203">
        <v>4164</v>
      </c>
      <c r="CY25" s="115">
        <v>2851</v>
      </c>
      <c r="CZ25" s="204">
        <v>1127</v>
      </c>
      <c r="DA25" s="115">
        <v>88</v>
      </c>
      <c r="DB25" s="115">
        <v>20</v>
      </c>
      <c r="DC25" s="115">
        <v>18</v>
      </c>
      <c r="DD25" s="115">
        <v>13</v>
      </c>
      <c r="DE25" s="115">
        <v>31</v>
      </c>
      <c r="DF25" s="327">
        <v>4</v>
      </c>
      <c r="DG25" s="328">
        <v>1</v>
      </c>
      <c r="DH25" s="205">
        <v>11</v>
      </c>
      <c r="DI25" s="203">
        <v>4424</v>
      </c>
      <c r="DJ25" s="115">
        <v>3009</v>
      </c>
      <c r="DK25" s="204">
        <v>1216</v>
      </c>
      <c r="DL25" s="115">
        <v>99</v>
      </c>
      <c r="DM25" s="115">
        <v>21</v>
      </c>
      <c r="DN25" s="115">
        <v>26</v>
      </c>
      <c r="DO25" s="115">
        <v>13</v>
      </c>
      <c r="DP25" s="115">
        <v>28</v>
      </c>
      <c r="DQ25" s="327">
        <v>3</v>
      </c>
      <c r="DR25" s="328">
        <v>2</v>
      </c>
      <c r="DS25" s="205">
        <v>7</v>
      </c>
      <c r="DT25" s="203">
        <v>3788</v>
      </c>
      <c r="DU25" s="115">
        <v>2604</v>
      </c>
      <c r="DV25" s="204">
        <v>1024</v>
      </c>
      <c r="DW25" s="115">
        <v>83</v>
      </c>
      <c r="DX25" s="115">
        <v>13</v>
      </c>
      <c r="DY25" s="115">
        <v>16</v>
      </c>
      <c r="DZ25" s="115">
        <v>14</v>
      </c>
      <c r="EA25" s="115">
        <v>21</v>
      </c>
      <c r="EB25" s="327">
        <v>6</v>
      </c>
      <c r="EC25" s="328">
        <v>1</v>
      </c>
      <c r="ED25" s="205">
        <v>6</v>
      </c>
      <c r="EE25" s="203">
        <v>3596</v>
      </c>
      <c r="EF25" s="115">
        <v>2504</v>
      </c>
      <c r="EG25" s="204">
        <v>956</v>
      </c>
      <c r="EH25" s="115">
        <v>63</v>
      </c>
      <c r="EI25" s="115">
        <v>16</v>
      </c>
      <c r="EJ25" s="115">
        <v>18</v>
      </c>
      <c r="EK25" s="115">
        <v>6</v>
      </c>
      <c r="EL25" s="115">
        <v>15</v>
      </c>
      <c r="EM25" s="327">
        <v>6</v>
      </c>
      <c r="EN25" s="328">
        <v>1</v>
      </c>
      <c r="EO25" s="205">
        <v>11</v>
      </c>
      <c r="EP25" s="203">
        <v>4404</v>
      </c>
      <c r="EQ25" s="115">
        <v>3003</v>
      </c>
      <c r="ER25" s="204">
        <v>1198</v>
      </c>
      <c r="ES25" s="115">
        <v>80</v>
      </c>
      <c r="ET25" s="115">
        <v>13</v>
      </c>
      <c r="EU25" s="115">
        <v>37</v>
      </c>
      <c r="EV25" s="115">
        <v>23</v>
      </c>
      <c r="EW25" s="115">
        <v>22</v>
      </c>
      <c r="EX25" s="327">
        <v>10</v>
      </c>
      <c r="EY25" s="328">
        <v>1</v>
      </c>
      <c r="EZ25" s="205">
        <v>17</v>
      </c>
      <c r="FA25" s="203">
        <v>3650</v>
      </c>
      <c r="FB25" s="115">
        <v>2431</v>
      </c>
      <c r="FC25" s="204">
        <v>1006</v>
      </c>
      <c r="FD25" s="115">
        <v>73</v>
      </c>
      <c r="FE25" s="115">
        <v>23</v>
      </c>
      <c r="FF25" s="115">
        <v>71</v>
      </c>
      <c r="FG25" s="115">
        <v>6</v>
      </c>
      <c r="FH25" s="115">
        <v>18</v>
      </c>
      <c r="FI25" s="327">
        <v>5</v>
      </c>
      <c r="FJ25" s="328">
        <v>3</v>
      </c>
      <c r="FK25" s="205">
        <v>14</v>
      </c>
      <c r="FL25" s="203">
        <v>3712</v>
      </c>
      <c r="FM25" s="115">
        <v>2555</v>
      </c>
      <c r="FN25" s="204">
        <v>983</v>
      </c>
      <c r="FO25" s="115">
        <v>59</v>
      </c>
      <c r="FP25" s="115">
        <v>13</v>
      </c>
      <c r="FQ25" s="115">
        <v>56</v>
      </c>
      <c r="FR25" s="115">
        <v>17</v>
      </c>
      <c r="FS25" s="115">
        <v>6</v>
      </c>
      <c r="FT25" s="327">
        <v>6</v>
      </c>
      <c r="FU25" s="328">
        <v>2</v>
      </c>
      <c r="FV25" s="205">
        <v>15</v>
      </c>
      <c r="FW25" s="203">
        <v>3541</v>
      </c>
      <c r="FX25" s="115">
        <v>2334</v>
      </c>
      <c r="FY25" s="204">
        <v>943</v>
      </c>
      <c r="FZ25" s="115">
        <v>68</v>
      </c>
      <c r="GA25" s="115">
        <v>21</v>
      </c>
      <c r="GB25" s="115">
        <v>136</v>
      </c>
      <c r="GC25" s="115">
        <v>13</v>
      </c>
      <c r="GD25" s="115">
        <v>17</v>
      </c>
      <c r="GE25" s="327">
        <v>2</v>
      </c>
      <c r="GF25" s="328">
        <v>0</v>
      </c>
      <c r="GG25" s="205">
        <v>7</v>
      </c>
      <c r="GH25" s="203">
        <v>3626</v>
      </c>
      <c r="GI25" s="115">
        <v>2292</v>
      </c>
      <c r="GJ25" s="204">
        <v>1031</v>
      </c>
      <c r="GK25" s="115">
        <v>54</v>
      </c>
      <c r="GL25" s="115">
        <v>16</v>
      </c>
      <c r="GM25" s="115">
        <v>169</v>
      </c>
      <c r="GN25" s="115">
        <v>9</v>
      </c>
      <c r="GO25" s="115">
        <v>35</v>
      </c>
      <c r="GP25" s="327">
        <v>5</v>
      </c>
      <c r="GQ25" s="328">
        <v>1</v>
      </c>
      <c r="GR25" s="205">
        <v>14</v>
      </c>
      <c r="GS25" s="203">
        <v>3399</v>
      </c>
      <c r="GT25" s="115">
        <v>2137</v>
      </c>
      <c r="GU25" s="204">
        <v>939</v>
      </c>
      <c r="GV25" s="115">
        <v>56</v>
      </c>
      <c r="GW25" s="115">
        <v>15</v>
      </c>
      <c r="GX25" s="115">
        <v>206</v>
      </c>
      <c r="GY25" s="115">
        <v>13</v>
      </c>
      <c r="GZ25" s="115">
        <v>20</v>
      </c>
      <c r="HA25" s="327">
        <v>3</v>
      </c>
      <c r="HB25" s="328">
        <v>2</v>
      </c>
      <c r="HC25" s="205">
        <v>8</v>
      </c>
      <c r="HD25" s="203">
        <v>3528</v>
      </c>
      <c r="HE25" s="115">
        <v>2136</v>
      </c>
      <c r="HF25" s="204">
        <v>984</v>
      </c>
      <c r="HG25" s="115">
        <v>66</v>
      </c>
      <c r="HH25" s="115">
        <v>17</v>
      </c>
      <c r="HI25" s="115">
        <v>273</v>
      </c>
      <c r="HJ25" s="115">
        <v>10</v>
      </c>
      <c r="HK25" s="115">
        <v>23</v>
      </c>
      <c r="HL25" s="327">
        <v>9</v>
      </c>
      <c r="HM25" s="328">
        <v>1</v>
      </c>
      <c r="HN25" s="205">
        <v>9</v>
      </c>
      <c r="HO25" s="203">
        <v>3446</v>
      </c>
      <c r="HP25" s="115">
        <v>2149</v>
      </c>
      <c r="HQ25" s="204">
        <v>977</v>
      </c>
      <c r="HR25" s="115">
        <v>58</v>
      </c>
      <c r="HS25" s="115">
        <v>20</v>
      </c>
      <c r="HT25" s="115">
        <v>187</v>
      </c>
      <c r="HU25" s="115">
        <v>15</v>
      </c>
      <c r="HV25" s="115">
        <v>23</v>
      </c>
      <c r="HW25" s="327">
        <v>6</v>
      </c>
      <c r="HX25" s="328">
        <v>2</v>
      </c>
      <c r="HY25" s="205">
        <v>9</v>
      </c>
      <c r="HZ25" s="203">
        <v>3796</v>
      </c>
      <c r="IA25" s="115">
        <v>2300</v>
      </c>
      <c r="IB25" s="204">
        <v>1132</v>
      </c>
      <c r="IC25" s="115">
        <v>63</v>
      </c>
      <c r="ID25" s="115">
        <v>19</v>
      </c>
      <c r="IE25" s="115">
        <v>224</v>
      </c>
      <c r="IF25" s="115">
        <v>27</v>
      </c>
      <c r="IG25" s="115">
        <v>16</v>
      </c>
      <c r="IH25" s="327">
        <v>9</v>
      </c>
      <c r="II25" s="328">
        <v>1</v>
      </c>
      <c r="IJ25" s="205">
        <v>5</v>
      </c>
      <c r="IK25" s="203">
        <v>3635</v>
      </c>
      <c r="IL25" s="115">
        <v>2285</v>
      </c>
      <c r="IM25" s="204">
        <v>944</v>
      </c>
      <c r="IN25" s="115">
        <v>71</v>
      </c>
      <c r="IO25" s="115">
        <v>31</v>
      </c>
      <c r="IP25" s="115">
        <v>239</v>
      </c>
      <c r="IQ25" s="115">
        <v>28</v>
      </c>
      <c r="IR25" s="115">
        <v>15</v>
      </c>
      <c r="IS25" s="327">
        <v>13</v>
      </c>
      <c r="IT25" s="328">
        <v>0</v>
      </c>
      <c r="IU25" s="205">
        <v>9</v>
      </c>
    </row>
    <row r="26" spans="1:255" ht="11.4" x14ac:dyDescent="0.2">
      <c r="A26" s="405"/>
      <c r="C26" s="117" t="s">
        <v>95</v>
      </c>
      <c r="D26" s="101">
        <f t="shared" si="11"/>
        <v>168312</v>
      </c>
      <c r="E26" s="193">
        <f t="shared" si="12"/>
        <v>111274</v>
      </c>
      <c r="F26" s="193">
        <f t="shared" si="13"/>
        <v>48443</v>
      </c>
      <c r="G26" s="193">
        <f t="shared" si="14"/>
        <v>3722</v>
      </c>
      <c r="H26" s="175">
        <f t="shared" si="15"/>
        <v>1502</v>
      </c>
      <c r="I26" s="175">
        <f t="shared" si="16"/>
        <v>404</v>
      </c>
      <c r="J26" s="175">
        <f t="shared" si="17"/>
        <v>1684</v>
      </c>
      <c r="K26" s="175">
        <f t="shared" si="18"/>
        <v>736</v>
      </c>
      <c r="L26" s="175">
        <f t="shared" si="19"/>
        <v>294</v>
      </c>
      <c r="M26" s="175">
        <f t="shared" si="20"/>
        <v>187</v>
      </c>
      <c r="N26" s="102">
        <f t="shared" si="21"/>
        <v>66</v>
      </c>
      <c r="O26" s="103">
        <f t="shared" si="1"/>
        <v>66.111744854793471</v>
      </c>
      <c r="P26" s="104">
        <f t="shared" si="2"/>
        <v>28.781667379628313</v>
      </c>
      <c r="Q26" s="104">
        <f t="shared" si="3"/>
        <v>2.2113693616616756</v>
      </c>
      <c r="R26" s="178">
        <f t="shared" si="4"/>
        <v>0.89239032273397034</v>
      </c>
      <c r="S26" s="178">
        <f t="shared" si="5"/>
        <v>0.24003041969675362</v>
      </c>
      <c r="T26" s="178">
        <f t="shared" si="6"/>
        <v>1.0005228385379534</v>
      </c>
      <c r="U26" s="178">
        <f t="shared" si="7"/>
        <v>0.4372831408336898</v>
      </c>
      <c r="V26" s="178">
        <f t="shared" si="8"/>
        <v>0.17467560245258806</v>
      </c>
      <c r="W26" s="178">
        <f t="shared" si="9"/>
        <v>0.11110318931508152</v>
      </c>
      <c r="X26" s="105">
        <f t="shared" si="10"/>
        <v>3.9212890346499357E-2</v>
      </c>
      <c r="Y26" s="200">
        <v>7191</v>
      </c>
      <c r="Z26" s="114">
        <v>4861</v>
      </c>
      <c r="AA26" s="201">
        <v>1930</v>
      </c>
      <c r="AB26" s="114">
        <v>192</v>
      </c>
      <c r="AC26" s="114">
        <v>59</v>
      </c>
      <c r="AD26" s="114">
        <v>17</v>
      </c>
      <c r="AE26" s="114">
        <v>84</v>
      </c>
      <c r="AF26" s="114">
        <v>21</v>
      </c>
      <c r="AG26" s="329">
        <v>18</v>
      </c>
      <c r="AH26" s="330">
        <v>7</v>
      </c>
      <c r="AI26" s="202">
        <v>2</v>
      </c>
      <c r="AJ26" s="200">
        <v>8275</v>
      </c>
      <c r="AK26" s="114">
        <v>5406</v>
      </c>
      <c r="AL26" s="201">
        <v>2380</v>
      </c>
      <c r="AM26" s="114">
        <v>200</v>
      </c>
      <c r="AN26" s="114">
        <v>92</v>
      </c>
      <c r="AO26" s="114">
        <v>28</v>
      </c>
      <c r="AP26" s="114">
        <v>99</v>
      </c>
      <c r="AQ26" s="114">
        <v>50</v>
      </c>
      <c r="AR26" s="329">
        <v>10</v>
      </c>
      <c r="AS26" s="330">
        <v>8</v>
      </c>
      <c r="AT26" s="202">
        <v>2</v>
      </c>
      <c r="AU26" s="200">
        <v>9543</v>
      </c>
      <c r="AV26" s="114">
        <v>6293</v>
      </c>
      <c r="AW26" s="201">
        <v>2796</v>
      </c>
      <c r="AX26" s="114">
        <v>198</v>
      </c>
      <c r="AY26" s="114">
        <v>84</v>
      </c>
      <c r="AZ26" s="114">
        <v>9</v>
      </c>
      <c r="BA26" s="114">
        <v>94</v>
      </c>
      <c r="BB26" s="114">
        <v>36</v>
      </c>
      <c r="BC26" s="329">
        <v>18</v>
      </c>
      <c r="BD26" s="330">
        <v>13</v>
      </c>
      <c r="BE26" s="202">
        <v>2</v>
      </c>
      <c r="BF26" s="200">
        <v>9501</v>
      </c>
      <c r="BG26" s="114">
        <v>6193</v>
      </c>
      <c r="BH26" s="201">
        <v>2836</v>
      </c>
      <c r="BI26" s="114">
        <v>211</v>
      </c>
      <c r="BJ26" s="114">
        <v>89</v>
      </c>
      <c r="BK26" s="114">
        <v>8</v>
      </c>
      <c r="BL26" s="114">
        <v>92</v>
      </c>
      <c r="BM26" s="114">
        <v>37</v>
      </c>
      <c r="BN26" s="329">
        <v>19</v>
      </c>
      <c r="BO26" s="330">
        <v>10</v>
      </c>
      <c r="BP26" s="202">
        <v>6</v>
      </c>
      <c r="BQ26" s="200">
        <v>7701</v>
      </c>
      <c r="BR26" s="114">
        <v>5079</v>
      </c>
      <c r="BS26" s="201">
        <v>2245</v>
      </c>
      <c r="BT26" s="114">
        <v>185</v>
      </c>
      <c r="BU26" s="114">
        <v>69</v>
      </c>
      <c r="BV26" s="114">
        <v>14</v>
      </c>
      <c r="BW26" s="114">
        <v>66</v>
      </c>
      <c r="BX26" s="114">
        <v>20</v>
      </c>
      <c r="BY26" s="329">
        <v>8</v>
      </c>
      <c r="BZ26" s="330">
        <v>15</v>
      </c>
      <c r="CA26" s="202">
        <v>0</v>
      </c>
      <c r="CB26" s="200">
        <v>8649</v>
      </c>
      <c r="CC26" s="114">
        <v>5727</v>
      </c>
      <c r="CD26" s="201">
        <v>2481</v>
      </c>
      <c r="CE26" s="114">
        <v>199</v>
      </c>
      <c r="CF26" s="114">
        <v>78</v>
      </c>
      <c r="CG26" s="114">
        <v>18</v>
      </c>
      <c r="CH26" s="114">
        <v>82</v>
      </c>
      <c r="CI26" s="114">
        <v>38</v>
      </c>
      <c r="CJ26" s="329">
        <v>17</v>
      </c>
      <c r="CK26" s="330">
        <v>4</v>
      </c>
      <c r="CL26" s="202">
        <v>5</v>
      </c>
      <c r="CM26" s="200">
        <v>8815</v>
      </c>
      <c r="CN26" s="114">
        <v>5755</v>
      </c>
      <c r="CO26" s="201">
        <v>2605</v>
      </c>
      <c r="CP26" s="114">
        <v>202</v>
      </c>
      <c r="CQ26" s="114">
        <v>75</v>
      </c>
      <c r="CR26" s="114">
        <v>12</v>
      </c>
      <c r="CS26" s="114">
        <v>103</v>
      </c>
      <c r="CT26" s="114">
        <v>34</v>
      </c>
      <c r="CU26" s="329">
        <v>14</v>
      </c>
      <c r="CV26" s="330">
        <v>9</v>
      </c>
      <c r="CW26" s="202">
        <v>6</v>
      </c>
      <c r="CX26" s="200">
        <v>8388</v>
      </c>
      <c r="CY26" s="114">
        <v>5454</v>
      </c>
      <c r="CZ26" s="201">
        <v>2461</v>
      </c>
      <c r="DA26" s="114">
        <v>219</v>
      </c>
      <c r="DB26" s="114">
        <v>75</v>
      </c>
      <c r="DC26" s="114">
        <v>26</v>
      </c>
      <c r="DD26" s="114">
        <v>86</v>
      </c>
      <c r="DE26" s="114">
        <v>36</v>
      </c>
      <c r="DF26" s="329">
        <v>17</v>
      </c>
      <c r="DG26" s="330">
        <v>13</v>
      </c>
      <c r="DH26" s="202">
        <v>1</v>
      </c>
      <c r="DI26" s="200">
        <v>8962</v>
      </c>
      <c r="DJ26" s="114">
        <v>5894</v>
      </c>
      <c r="DK26" s="201">
        <v>2577</v>
      </c>
      <c r="DL26" s="114">
        <v>198</v>
      </c>
      <c r="DM26" s="114">
        <v>80</v>
      </c>
      <c r="DN26" s="114">
        <v>31</v>
      </c>
      <c r="DO26" s="114">
        <v>100</v>
      </c>
      <c r="DP26" s="114">
        <v>41</v>
      </c>
      <c r="DQ26" s="329">
        <v>21</v>
      </c>
      <c r="DR26" s="330">
        <v>17</v>
      </c>
      <c r="DS26" s="202">
        <v>3</v>
      </c>
      <c r="DT26" s="200">
        <v>7950</v>
      </c>
      <c r="DU26" s="114">
        <v>5225</v>
      </c>
      <c r="DV26" s="201">
        <v>2296</v>
      </c>
      <c r="DW26" s="114">
        <v>187</v>
      </c>
      <c r="DX26" s="114">
        <v>83</v>
      </c>
      <c r="DY26" s="114">
        <v>24</v>
      </c>
      <c r="DZ26" s="114">
        <v>77</v>
      </c>
      <c r="EA26" s="114">
        <v>36</v>
      </c>
      <c r="EB26" s="329">
        <v>14</v>
      </c>
      <c r="EC26" s="330">
        <v>7</v>
      </c>
      <c r="ED26" s="202">
        <v>1</v>
      </c>
      <c r="EE26" s="200">
        <v>7320</v>
      </c>
      <c r="EF26" s="114">
        <v>4905</v>
      </c>
      <c r="EG26" s="201">
        <v>2061</v>
      </c>
      <c r="EH26" s="114">
        <v>143</v>
      </c>
      <c r="EI26" s="114">
        <v>71</v>
      </c>
      <c r="EJ26" s="114">
        <v>29</v>
      </c>
      <c r="EK26" s="114">
        <v>46</v>
      </c>
      <c r="EL26" s="114">
        <v>43</v>
      </c>
      <c r="EM26" s="329">
        <v>10</v>
      </c>
      <c r="EN26" s="330">
        <v>8</v>
      </c>
      <c r="EO26" s="202">
        <v>4</v>
      </c>
      <c r="EP26" s="200">
        <v>8573</v>
      </c>
      <c r="EQ26" s="114">
        <v>5679</v>
      </c>
      <c r="ER26" s="201">
        <v>2472</v>
      </c>
      <c r="ES26" s="114">
        <v>172</v>
      </c>
      <c r="ET26" s="114">
        <v>78</v>
      </c>
      <c r="EU26" s="114">
        <v>22</v>
      </c>
      <c r="EV26" s="114">
        <v>88</v>
      </c>
      <c r="EW26" s="114">
        <v>35</v>
      </c>
      <c r="EX26" s="329">
        <v>16</v>
      </c>
      <c r="EY26" s="330">
        <v>5</v>
      </c>
      <c r="EZ26" s="202">
        <v>6</v>
      </c>
      <c r="FA26" s="200">
        <v>7353</v>
      </c>
      <c r="FB26" s="114">
        <v>4912</v>
      </c>
      <c r="FC26" s="201">
        <v>2111</v>
      </c>
      <c r="FD26" s="114">
        <v>137</v>
      </c>
      <c r="FE26" s="114">
        <v>57</v>
      </c>
      <c r="FF26" s="114">
        <v>12</v>
      </c>
      <c r="FG26" s="114">
        <v>70</v>
      </c>
      <c r="FH26" s="114">
        <v>31</v>
      </c>
      <c r="FI26" s="329">
        <v>18</v>
      </c>
      <c r="FJ26" s="330">
        <v>4</v>
      </c>
      <c r="FK26" s="202">
        <v>1</v>
      </c>
      <c r="FL26" s="200">
        <v>7449</v>
      </c>
      <c r="FM26" s="114">
        <v>4901</v>
      </c>
      <c r="FN26" s="201">
        <v>2181</v>
      </c>
      <c r="FO26" s="114">
        <v>171</v>
      </c>
      <c r="FP26" s="114">
        <v>60</v>
      </c>
      <c r="FQ26" s="114">
        <v>22</v>
      </c>
      <c r="FR26" s="114">
        <v>57</v>
      </c>
      <c r="FS26" s="114">
        <v>36</v>
      </c>
      <c r="FT26" s="329">
        <v>13</v>
      </c>
      <c r="FU26" s="330">
        <v>6</v>
      </c>
      <c r="FV26" s="202">
        <v>2</v>
      </c>
      <c r="FW26" s="200">
        <v>7407</v>
      </c>
      <c r="FX26" s="114">
        <v>4958</v>
      </c>
      <c r="FY26" s="201">
        <v>2084</v>
      </c>
      <c r="FZ26" s="114">
        <v>143</v>
      </c>
      <c r="GA26" s="114">
        <v>71</v>
      </c>
      <c r="GB26" s="114">
        <v>22</v>
      </c>
      <c r="GC26" s="114">
        <v>61</v>
      </c>
      <c r="GD26" s="114">
        <v>49</v>
      </c>
      <c r="GE26" s="329">
        <v>10</v>
      </c>
      <c r="GF26" s="330">
        <v>7</v>
      </c>
      <c r="GG26" s="202">
        <v>2</v>
      </c>
      <c r="GH26" s="200">
        <v>7584</v>
      </c>
      <c r="GI26" s="114">
        <v>4994</v>
      </c>
      <c r="GJ26" s="201">
        <v>2213</v>
      </c>
      <c r="GK26" s="114">
        <v>139</v>
      </c>
      <c r="GL26" s="114">
        <v>60</v>
      </c>
      <c r="GM26" s="114">
        <v>12</v>
      </c>
      <c r="GN26" s="114">
        <v>84</v>
      </c>
      <c r="GO26" s="114">
        <v>45</v>
      </c>
      <c r="GP26" s="329">
        <v>14</v>
      </c>
      <c r="GQ26" s="330">
        <v>16</v>
      </c>
      <c r="GR26" s="202">
        <v>7</v>
      </c>
      <c r="GS26" s="200">
        <v>7085</v>
      </c>
      <c r="GT26" s="114">
        <v>4647</v>
      </c>
      <c r="GU26" s="201">
        <v>2094</v>
      </c>
      <c r="GV26" s="114">
        <v>151</v>
      </c>
      <c r="GW26" s="114">
        <v>51</v>
      </c>
      <c r="GX26" s="114">
        <v>19</v>
      </c>
      <c r="GY26" s="114">
        <v>79</v>
      </c>
      <c r="GZ26" s="114">
        <v>29</v>
      </c>
      <c r="HA26" s="329">
        <v>10</v>
      </c>
      <c r="HB26" s="330">
        <v>4</v>
      </c>
      <c r="HC26" s="202">
        <v>1</v>
      </c>
      <c r="HD26" s="200">
        <v>7383</v>
      </c>
      <c r="HE26" s="114">
        <v>4902</v>
      </c>
      <c r="HF26" s="201">
        <v>2112</v>
      </c>
      <c r="HG26" s="114">
        <v>173</v>
      </c>
      <c r="HH26" s="114">
        <v>60</v>
      </c>
      <c r="HI26" s="114">
        <v>14</v>
      </c>
      <c r="HJ26" s="114">
        <v>71</v>
      </c>
      <c r="HK26" s="114">
        <v>26</v>
      </c>
      <c r="HL26" s="329">
        <v>9</v>
      </c>
      <c r="HM26" s="330">
        <v>11</v>
      </c>
      <c r="HN26" s="202">
        <v>5</v>
      </c>
      <c r="HO26" s="200">
        <v>7708</v>
      </c>
      <c r="HP26" s="114">
        <v>5145</v>
      </c>
      <c r="HQ26" s="201">
        <v>2186</v>
      </c>
      <c r="HR26" s="114">
        <v>167</v>
      </c>
      <c r="HS26" s="114">
        <v>64</v>
      </c>
      <c r="HT26" s="114">
        <v>22</v>
      </c>
      <c r="HU26" s="114">
        <v>77</v>
      </c>
      <c r="HV26" s="114">
        <v>29</v>
      </c>
      <c r="HW26" s="329">
        <v>8</v>
      </c>
      <c r="HX26" s="330">
        <v>8</v>
      </c>
      <c r="HY26" s="202">
        <v>2</v>
      </c>
      <c r="HZ26" s="200">
        <v>7735</v>
      </c>
      <c r="IA26" s="114">
        <v>5130</v>
      </c>
      <c r="IB26" s="201">
        <v>2217</v>
      </c>
      <c r="IC26" s="114">
        <v>164</v>
      </c>
      <c r="ID26" s="114">
        <v>62</v>
      </c>
      <c r="IE26" s="114">
        <v>21</v>
      </c>
      <c r="IF26" s="114">
        <v>84</v>
      </c>
      <c r="IG26" s="114">
        <v>29</v>
      </c>
      <c r="IH26" s="329">
        <v>16</v>
      </c>
      <c r="II26" s="330">
        <v>7</v>
      </c>
      <c r="IJ26" s="202">
        <v>5</v>
      </c>
      <c r="IK26" s="200">
        <v>7740</v>
      </c>
      <c r="IL26" s="114">
        <v>5214</v>
      </c>
      <c r="IM26" s="201">
        <v>2105</v>
      </c>
      <c r="IN26" s="114">
        <v>171</v>
      </c>
      <c r="IO26" s="114">
        <v>84</v>
      </c>
      <c r="IP26" s="114">
        <v>22</v>
      </c>
      <c r="IQ26" s="114">
        <v>84</v>
      </c>
      <c r="IR26" s="114">
        <v>35</v>
      </c>
      <c r="IS26" s="329">
        <v>14</v>
      </c>
      <c r="IT26" s="330">
        <v>8</v>
      </c>
      <c r="IU26" s="202">
        <v>3</v>
      </c>
    </row>
    <row r="27" spans="1:255" ht="11.4" x14ac:dyDescent="0.2">
      <c r="A27" s="405"/>
      <c r="C27" s="116" t="s">
        <v>96</v>
      </c>
      <c r="D27" s="106">
        <f t="shared" si="11"/>
        <v>110605</v>
      </c>
      <c r="E27" s="194">
        <f t="shared" si="12"/>
        <v>74441</v>
      </c>
      <c r="F27" s="194">
        <f t="shared" si="13"/>
        <v>30880</v>
      </c>
      <c r="G27" s="194">
        <f t="shared" si="14"/>
        <v>2656</v>
      </c>
      <c r="H27" s="176">
        <f t="shared" si="15"/>
        <v>782</v>
      </c>
      <c r="I27" s="176">
        <f t="shared" si="16"/>
        <v>527</v>
      </c>
      <c r="J27" s="176">
        <f t="shared" si="17"/>
        <v>450</v>
      </c>
      <c r="K27" s="176">
        <f t="shared" si="18"/>
        <v>497</v>
      </c>
      <c r="L27" s="176">
        <f t="shared" si="19"/>
        <v>111</v>
      </c>
      <c r="M27" s="176">
        <f t="shared" si="20"/>
        <v>145</v>
      </c>
      <c r="N27" s="107">
        <f t="shared" si="21"/>
        <v>116</v>
      </c>
      <c r="O27" s="108">
        <f t="shared" si="1"/>
        <v>67.30346729352199</v>
      </c>
      <c r="P27" s="109">
        <f t="shared" si="2"/>
        <v>27.919171827675061</v>
      </c>
      <c r="Q27" s="109">
        <f t="shared" si="3"/>
        <v>2.4013380950228291</v>
      </c>
      <c r="R27" s="179">
        <f t="shared" si="4"/>
        <v>0.70702047827855885</v>
      </c>
      <c r="S27" s="179">
        <f t="shared" si="5"/>
        <v>0.47647032231815922</v>
      </c>
      <c r="T27" s="179">
        <f t="shared" si="6"/>
        <v>0.40685321640070526</v>
      </c>
      <c r="U27" s="179">
        <f t="shared" si="7"/>
        <v>0.44934677455811223</v>
      </c>
      <c r="V27" s="179">
        <f t="shared" si="8"/>
        <v>0.10035712671217394</v>
      </c>
      <c r="W27" s="179">
        <f t="shared" si="9"/>
        <v>0.13109714750689391</v>
      </c>
      <c r="X27" s="110">
        <f t="shared" si="10"/>
        <v>0.10487771800551512</v>
      </c>
      <c r="Y27" s="203">
        <v>4529</v>
      </c>
      <c r="Z27" s="115">
        <v>3037</v>
      </c>
      <c r="AA27" s="204">
        <v>1260</v>
      </c>
      <c r="AB27" s="115">
        <v>113</v>
      </c>
      <c r="AC27" s="115">
        <v>26</v>
      </c>
      <c r="AD27" s="115">
        <v>4</v>
      </c>
      <c r="AE27" s="115">
        <v>43</v>
      </c>
      <c r="AF27" s="115">
        <v>21</v>
      </c>
      <c r="AG27" s="327">
        <v>8</v>
      </c>
      <c r="AH27" s="328">
        <v>9</v>
      </c>
      <c r="AI27" s="205">
        <v>8</v>
      </c>
      <c r="AJ27" s="203">
        <v>4987</v>
      </c>
      <c r="AK27" s="115">
        <v>3220</v>
      </c>
      <c r="AL27" s="204">
        <v>1506</v>
      </c>
      <c r="AM27" s="115">
        <v>124</v>
      </c>
      <c r="AN27" s="115">
        <v>42</v>
      </c>
      <c r="AO27" s="115">
        <v>3</v>
      </c>
      <c r="AP27" s="115">
        <v>29</v>
      </c>
      <c r="AQ27" s="115">
        <v>37</v>
      </c>
      <c r="AR27" s="327">
        <v>11</v>
      </c>
      <c r="AS27" s="328">
        <v>13</v>
      </c>
      <c r="AT27" s="205">
        <v>2</v>
      </c>
      <c r="AU27" s="203">
        <v>6335</v>
      </c>
      <c r="AV27" s="115">
        <v>4255</v>
      </c>
      <c r="AW27" s="204">
        <v>1790</v>
      </c>
      <c r="AX27" s="115">
        <v>170</v>
      </c>
      <c r="AY27" s="115">
        <v>31</v>
      </c>
      <c r="AZ27" s="115">
        <v>2</v>
      </c>
      <c r="BA27" s="115">
        <v>36</v>
      </c>
      <c r="BB27" s="115">
        <v>35</v>
      </c>
      <c r="BC27" s="327">
        <v>4</v>
      </c>
      <c r="BD27" s="328">
        <v>7</v>
      </c>
      <c r="BE27" s="205">
        <v>5</v>
      </c>
      <c r="BF27" s="203">
        <v>5802</v>
      </c>
      <c r="BG27" s="115">
        <v>3883</v>
      </c>
      <c r="BH27" s="204">
        <v>1694</v>
      </c>
      <c r="BI27" s="115">
        <v>136</v>
      </c>
      <c r="BJ27" s="115">
        <v>26</v>
      </c>
      <c r="BK27" s="115">
        <v>1</v>
      </c>
      <c r="BL27" s="115">
        <v>26</v>
      </c>
      <c r="BM27" s="115">
        <v>22</v>
      </c>
      <c r="BN27" s="327">
        <v>8</v>
      </c>
      <c r="BO27" s="328">
        <v>4</v>
      </c>
      <c r="BP27" s="205">
        <v>2</v>
      </c>
      <c r="BQ27" s="203">
        <v>5232</v>
      </c>
      <c r="BR27" s="115">
        <v>3476</v>
      </c>
      <c r="BS27" s="204">
        <v>1517</v>
      </c>
      <c r="BT27" s="115">
        <v>123</v>
      </c>
      <c r="BU27" s="115">
        <v>25</v>
      </c>
      <c r="BV27" s="115">
        <v>2</v>
      </c>
      <c r="BW27" s="115">
        <v>23</v>
      </c>
      <c r="BX27" s="115">
        <v>43</v>
      </c>
      <c r="BY27" s="327">
        <v>6</v>
      </c>
      <c r="BZ27" s="328">
        <v>9</v>
      </c>
      <c r="CA27" s="205">
        <v>8</v>
      </c>
      <c r="CB27" s="203">
        <v>5897</v>
      </c>
      <c r="CC27" s="115">
        <v>4058</v>
      </c>
      <c r="CD27" s="204">
        <v>1576</v>
      </c>
      <c r="CE27" s="115">
        <v>143</v>
      </c>
      <c r="CF27" s="115">
        <v>40</v>
      </c>
      <c r="CG27" s="115">
        <v>1</v>
      </c>
      <c r="CH27" s="115">
        <v>31</v>
      </c>
      <c r="CI27" s="115">
        <v>27</v>
      </c>
      <c r="CJ27" s="327">
        <v>5</v>
      </c>
      <c r="CK27" s="328">
        <v>5</v>
      </c>
      <c r="CL27" s="205">
        <v>11</v>
      </c>
      <c r="CM27" s="203">
        <v>6181</v>
      </c>
      <c r="CN27" s="115">
        <v>4149</v>
      </c>
      <c r="CO27" s="204">
        <v>1787</v>
      </c>
      <c r="CP27" s="115">
        <v>135</v>
      </c>
      <c r="CQ27" s="115">
        <v>34</v>
      </c>
      <c r="CR27" s="115">
        <v>4</v>
      </c>
      <c r="CS27" s="115">
        <v>23</v>
      </c>
      <c r="CT27" s="115">
        <v>36</v>
      </c>
      <c r="CU27" s="327">
        <v>4</v>
      </c>
      <c r="CV27" s="328">
        <v>7</v>
      </c>
      <c r="CW27" s="205">
        <v>2</v>
      </c>
      <c r="CX27" s="203">
        <v>5933</v>
      </c>
      <c r="CY27" s="115">
        <v>3934</v>
      </c>
      <c r="CZ27" s="204">
        <v>1723</v>
      </c>
      <c r="DA27" s="115">
        <v>137</v>
      </c>
      <c r="DB27" s="115">
        <v>38</v>
      </c>
      <c r="DC27" s="115">
        <v>26</v>
      </c>
      <c r="DD27" s="115">
        <v>27</v>
      </c>
      <c r="DE27" s="115">
        <v>29</v>
      </c>
      <c r="DF27" s="327">
        <v>9</v>
      </c>
      <c r="DG27" s="328">
        <v>6</v>
      </c>
      <c r="DH27" s="205">
        <v>4</v>
      </c>
      <c r="DI27" s="203">
        <v>6070</v>
      </c>
      <c r="DJ27" s="115">
        <v>4060</v>
      </c>
      <c r="DK27" s="204">
        <v>1700</v>
      </c>
      <c r="DL27" s="115">
        <v>149</v>
      </c>
      <c r="DM27" s="115">
        <v>45</v>
      </c>
      <c r="DN27" s="115">
        <v>51</v>
      </c>
      <c r="DO27" s="115">
        <v>20</v>
      </c>
      <c r="DP27" s="115">
        <v>33</v>
      </c>
      <c r="DQ27" s="327">
        <v>2</v>
      </c>
      <c r="DR27" s="328">
        <v>8</v>
      </c>
      <c r="DS27" s="205">
        <v>2</v>
      </c>
      <c r="DT27" s="203">
        <v>5160</v>
      </c>
      <c r="DU27" s="115">
        <v>3477</v>
      </c>
      <c r="DV27" s="204">
        <v>1453</v>
      </c>
      <c r="DW27" s="115">
        <v>113</v>
      </c>
      <c r="DX27" s="115">
        <v>38</v>
      </c>
      <c r="DY27" s="115">
        <v>30</v>
      </c>
      <c r="DZ27" s="115">
        <v>10</v>
      </c>
      <c r="EA27" s="115">
        <v>26</v>
      </c>
      <c r="EB27" s="327">
        <v>4</v>
      </c>
      <c r="EC27" s="328">
        <v>4</v>
      </c>
      <c r="ED27" s="205">
        <v>5</v>
      </c>
      <c r="EE27" s="203">
        <v>4756</v>
      </c>
      <c r="EF27" s="115">
        <v>3144</v>
      </c>
      <c r="EG27" s="204">
        <v>1388</v>
      </c>
      <c r="EH27" s="115">
        <v>116</v>
      </c>
      <c r="EI27" s="115">
        <v>35</v>
      </c>
      <c r="EJ27" s="115">
        <v>23</v>
      </c>
      <c r="EK27" s="115">
        <v>21</v>
      </c>
      <c r="EL27" s="115">
        <v>17</v>
      </c>
      <c r="EM27" s="327">
        <v>1</v>
      </c>
      <c r="EN27" s="328">
        <v>8</v>
      </c>
      <c r="EO27" s="205">
        <v>3</v>
      </c>
      <c r="EP27" s="203">
        <v>5598</v>
      </c>
      <c r="EQ27" s="115">
        <v>3760</v>
      </c>
      <c r="ER27" s="204">
        <v>1565</v>
      </c>
      <c r="ES27" s="115">
        <v>143</v>
      </c>
      <c r="ET27" s="115">
        <v>38</v>
      </c>
      <c r="EU27" s="115">
        <v>29</v>
      </c>
      <c r="EV27" s="115">
        <v>17</v>
      </c>
      <c r="EW27" s="115">
        <v>22</v>
      </c>
      <c r="EX27" s="327">
        <v>9</v>
      </c>
      <c r="EY27" s="328">
        <v>9</v>
      </c>
      <c r="EZ27" s="205">
        <v>6</v>
      </c>
      <c r="FA27" s="203">
        <v>5289</v>
      </c>
      <c r="FB27" s="115">
        <v>3506</v>
      </c>
      <c r="FC27" s="204">
        <v>1514</v>
      </c>
      <c r="FD27" s="115">
        <v>134</v>
      </c>
      <c r="FE27" s="115">
        <v>43</v>
      </c>
      <c r="FF27" s="115">
        <v>51</v>
      </c>
      <c r="FG27" s="115">
        <v>17</v>
      </c>
      <c r="FH27" s="115">
        <v>9</v>
      </c>
      <c r="FI27" s="327">
        <v>6</v>
      </c>
      <c r="FJ27" s="328">
        <v>1</v>
      </c>
      <c r="FK27" s="205">
        <v>8</v>
      </c>
      <c r="FL27" s="203">
        <v>4888</v>
      </c>
      <c r="FM27" s="115">
        <v>3318</v>
      </c>
      <c r="FN27" s="204">
        <v>1332</v>
      </c>
      <c r="FO27" s="115">
        <v>123</v>
      </c>
      <c r="FP27" s="115">
        <v>28</v>
      </c>
      <c r="FQ27" s="115">
        <v>31</v>
      </c>
      <c r="FR27" s="115">
        <v>16</v>
      </c>
      <c r="FS27" s="115">
        <v>22</v>
      </c>
      <c r="FT27" s="327">
        <v>4</v>
      </c>
      <c r="FU27" s="328">
        <v>8</v>
      </c>
      <c r="FV27" s="205">
        <v>6</v>
      </c>
      <c r="FW27" s="203">
        <v>4798</v>
      </c>
      <c r="FX27" s="115">
        <v>3252</v>
      </c>
      <c r="FY27" s="204">
        <v>1297</v>
      </c>
      <c r="FZ27" s="115">
        <v>108</v>
      </c>
      <c r="GA27" s="115">
        <v>47</v>
      </c>
      <c r="GB27" s="115">
        <v>53</v>
      </c>
      <c r="GC27" s="115">
        <v>18</v>
      </c>
      <c r="GD27" s="115">
        <v>12</v>
      </c>
      <c r="GE27" s="327">
        <v>2</v>
      </c>
      <c r="GF27" s="328">
        <v>3</v>
      </c>
      <c r="GG27" s="205">
        <v>6</v>
      </c>
      <c r="GH27" s="203">
        <v>4768</v>
      </c>
      <c r="GI27" s="115">
        <v>3239</v>
      </c>
      <c r="GJ27" s="204">
        <v>1289</v>
      </c>
      <c r="GK27" s="115">
        <v>112</v>
      </c>
      <c r="GL27" s="115">
        <v>39</v>
      </c>
      <c r="GM27" s="115">
        <v>46</v>
      </c>
      <c r="GN27" s="115">
        <v>16</v>
      </c>
      <c r="GO27" s="115">
        <v>13</v>
      </c>
      <c r="GP27" s="327">
        <v>3</v>
      </c>
      <c r="GQ27" s="328">
        <v>5</v>
      </c>
      <c r="GR27" s="205">
        <v>6</v>
      </c>
      <c r="GS27" s="203">
        <v>4637</v>
      </c>
      <c r="GT27" s="115">
        <v>3171</v>
      </c>
      <c r="GU27" s="204">
        <v>1217</v>
      </c>
      <c r="GV27" s="115">
        <v>114</v>
      </c>
      <c r="GW27" s="115">
        <v>33</v>
      </c>
      <c r="GX27" s="115">
        <v>35</v>
      </c>
      <c r="GY27" s="115">
        <v>15</v>
      </c>
      <c r="GZ27" s="115">
        <v>25</v>
      </c>
      <c r="HA27" s="327">
        <v>7</v>
      </c>
      <c r="HB27" s="328">
        <v>10</v>
      </c>
      <c r="HC27" s="205">
        <v>10</v>
      </c>
      <c r="HD27" s="203">
        <v>5010</v>
      </c>
      <c r="HE27" s="115">
        <v>3411</v>
      </c>
      <c r="HF27" s="204">
        <v>1351</v>
      </c>
      <c r="HG27" s="115">
        <v>133</v>
      </c>
      <c r="HH27" s="115">
        <v>40</v>
      </c>
      <c r="HI27" s="115">
        <v>37</v>
      </c>
      <c r="HJ27" s="115">
        <v>11</v>
      </c>
      <c r="HK27" s="115">
        <v>15</v>
      </c>
      <c r="HL27" s="327">
        <v>4</v>
      </c>
      <c r="HM27" s="328">
        <v>6</v>
      </c>
      <c r="HN27" s="205">
        <v>2</v>
      </c>
      <c r="HO27" s="203">
        <v>4527</v>
      </c>
      <c r="HP27" s="115">
        <v>3061</v>
      </c>
      <c r="HQ27" s="204">
        <v>1262</v>
      </c>
      <c r="HR27" s="115">
        <v>94</v>
      </c>
      <c r="HS27" s="115">
        <v>34</v>
      </c>
      <c r="HT27" s="115">
        <v>34</v>
      </c>
      <c r="HU27" s="115">
        <v>14</v>
      </c>
      <c r="HV27" s="115">
        <v>16</v>
      </c>
      <c r="HW27" s="327">
        <v>3</v>
      </c>
      <c r="HX27" s="328">
        <v>5</v>
      </c>
      <c r="HY27" s="205">
        <v>4</v>
      </c>
      <c r="HZ27" s="203">
        <v>5039</v>
      </c>
      <c r="IA27" s="115">
        <v>3475</v>
      </c>
      <c r="IB27" s="204">
        <v>1314</v>
      </c>
      <c r="IC27" s="115">
        <v>124</v>
      </c>
      <c r="ID27" s="115">
        <v>44</v>
      </c>
      <c r="IE27" s="115">
        <v>31</v>
      </c>
      <c r="IF27" s="115">
        <v>16</v>
      </c>
      <c r="IG27" s="115">
        <v>19</v>
      </c>
      <c r="IH27" s="327">
        <v>2</v>
      </c>
      <c r="II27" s="328">
        <v>5</v>
      </c>
      <c r="IJ27" s="205">
        <v>9</v>
      </c>
      <c r="IK27" s="203">
        <v>5169</v>
      </c>
      <c r="IL27" s="115">
        <v>3555</v>
      </c>
      <c r="IM27" s="204">
        <v>1345</v>
      </c>
      <c r="IN27" s="115">
        <v>112</v>
      </c>
      <c r="IO27" s="115">
        <v>56</v>
      </c>
      <c r="IP27" s="115">
        <v>33</v>
      </c>
      <c r="IQ27" s="115">
        <v>21</v>
      </c>
      <c r="IR27" s="115">
        <v>18</v>
      </c>
      <c r="IS27" s="327">
        <v>9</v>
      </c>
      <c r="IT27" s="328">
        <v>13</v>
      </c>
      <c r="IU27" s="205">
        <v>7</v>
      </c>
    </row>
    <row r="28" spans="1:255" ht="11.4" x14ac:dyDescent="0.2">
      <c r="A28" s="405"/>
      <c r="C28" s="117" t="s">
        <v>97</v>
      </c>
      <c r="D28" s="101">
        <f t="shared" si="11"/>
        <v>65912</v>
      </c>
      <c r="E28" s="193">
        <f t="shared" si="12"/>
        <v>45355</v>
      </c>
      <c r="F28" s="193">
        <f t="shared" si="13"/>
        <v>16053</v>
      </c>
      <c r="G28" s="193">
        <f t="shared" si="14"/>
        <v>2060</v>
      </c>
      <c r="H28" s="175">
        <f t="shared" si="15"/>
        <v>578</v>
      </c>
      <c r="I28" s="175">
        <f t="shared" si="16"/>
        <v>913</v>
      </c>
      <c r="J28" s="175">
        <f t="shared" si="17"/>
        <v>228</v>
      </c>
      <c r="K28" s="175">
        <f t="shared" si="18"/>
        <v>329</v>
      </c>
      <c r="L28" s="175">
        <f t="shared" si="19"/>
        <v>241</v>
      </c>
      <c r="M28" s="175">
        <f t="shared" si="20"/>
        <v>60</v>
      </c>
      <c r="N28" s="102">
        <f t="shared" si="21"/>
        <v>95</v>
      </c>
      <c r="O28" s="103">
        <f t="shared" si="1"/>
        <v>68.811445563782016</v>
      </c>
      <c r="P28" s="104">
        <f t="shared" si="2"/>
        <v>24.355200873892464</v>
      </c>
      <c r="Q28" s="104">
        <f t="shared" si="3"/>
        <v>3.1253792936035927</v>
      </c>
      <c r="R28" s="178">
        <f t="shared" si="4"/>
        <v>0.87692681150625085</v>
      </c>
      <c r="S28" s="178">
        <f t="shared" si="5"/>
        <v>1.3851802403204272</v>
      </c>
      <c r="T28" s="178">
        <f t="shared" si="6"/>
        <v>0.34591576647651412</v>
      </c>
      <c r="U28" s="178">
        <f t="shared" si="7"/>
        <v>0.49915038232795239</v>
      </c>
      <c r="V28" s="178">
        <f t="shared" si="8"/>
        <v>0.36563903386333291</v>
      </c>
      <c r="W28" s="178">
        <f t="shared" si="9"/>
        <v>9.1030464862240562E-2</v>
      </c>
      <c r="X28" s="105">
        <f t="shared" si="10"/>
        <v>0.14413156936521423</v>
      </c>
      <c r="Y28" s="200">
        <v>3222</v>
      </c>
      <c r="Z28" s="114">
        <v>2157</v>
      </c>
      <c r="AA28" s="201">
        <v>855</v>
      </c>
      <c r="AB28" s="114">
        <v>118</v>
      </c>
      <c r="AC28" s="114">
        <v>46</v>
      </c>
      <c r="AD28" s="114">
        <v>1</v>
      </c>
      <c r="AE28" s="114">
        <v>20</v>
      </c>
      <c r="AF28" s="114">
        <v>20</v>
      </c>
      <c r="AG28" s="329">
        <v>3</v>
      </c>
      <c r="AH28" s="330">
        <v>1</v>
      </c>
      <c r="AI28" s="202">
        <v>1</v>
      </c>
      <c r="AJ28" s="200">
        <v>3798</v>
      </c>
      <c r="AK28" s="114">
        <v>2584</v>
      </c>
      <c r="AL28" s="201">
        <v>948</v>
      </c>
      <c r="AM28" s="114">
        <v>149</v>
      </c>
      <c r="AN28" s="114">
        <v>65</v>
      </c>
      <c r="AO28" s="114">
        <v>4</v>
      </c>
      <c r="AP28" s="114">
        <v>20</v>
      </c>
      <c r="AQ28" s="114">
        <v>21</v>
      </c>
      <c r="AR28" s="329">
        <v>6</v>
      </c>
      <c r="AS28" s="330">
        <v>1</v>
      </c>
      <c r="AT28" s="202">
        <v>0</v>
      </c>
      <c r="AU28" s="200">
        <v>3902</v>
      </c>
      <c r="AV28" s="114">
        <v>2673</v>
      </c>
      <c r="AW28" s="201">
        <v>1006</v>
      </c>
      <c r="AX28" s="114">
        <v>109</v>
      </c>
      <c r="AY28" s="114">
        <v>53</v>
      </c>
      <c r="AZ28" s="114">
        <v>6</v>
      </c>
      <c r="BA28" s="114">
        <v>13</v>
      </c>
      <c r="BB28" s="114">
        <v>22</v>
      </c>
      <c r="BC28" s="329">
        <v>17</v>
      </c>
      <c r="BD28" s="330">
        <v>2</v>
      </c>
      <c r="BE28" s="202">
        <v>1</v>
      </c>
      <c r="BF28" s="200">
        <v>3671</v>
      </c>
      <c r="BG28" s="114">
        <v>2527</v>
      </c>
      <c r="BH28" s="201">
        <v>941</v>
      </c>
      <c r="BI28" s="114">
        <v>120</v>
      </c>
      <c r="BJ28" s="114">
        <v>37</v>
      </c>
      <c r="BK28" s="114">
        <v>0</v>
      </c>
      <c r="BL28" s="114">
        <v>12</v>
      </c>
      <c r="BM28" s="114">
        <v>14</v>
      </c>
      <c r="BN28" s="329">
        <v>17</v>
      </c>
      <c r="BO28" s="330">
        <v>1</v>
      </c>
      <c r="BP28" s="202">
        <v>2</v>
      </c>
      <c r="BQ28" s="200">
        <v>3071</v>
      </c>
      <c r="BR28" s="114">
        <v>2153</v>
      </c>
      <c r="BS28" s="201">
        <v>731</v>
      </c>
      <c r="BT28" s="114">
        <v>119</v>
      </c>
      <c r="BU28" s="114">
        <v>35</v>
      </c>
      <c r="BV28" s="114">
        <v>1</v>
      </c>
      <c r="BW28" s="114">
        <v>11</v>
      </c>
      <c r="BX28" s="114">
        <v>7</v>
      </c>
      <c r="BY28" s="329">
        <v>9</v>
      </c>
      <c r="BZ28" s="330">
        <v>4</v>
      </c>
      <c r="CA28" s="202">
        <v>1</v>
      </c>
      <c r="CB28" s="200">
        <v>3433</v>
      </c>
      <c r="CC28" s="114">
        <v>2449</v>
      </c>
      <c r="CD28" s="201">
        <v>777</v>
      </c>
      <c r="CE28" s="114">
        <v>113</v>
      </c>
      <c r="CF28" s="114">
        <v>47</v>
      </c>
      <c r="CG28" s="114">
        <v>1</v>
      </c>
      <c r="CH28" s="114">
        <v>20</v>
      </c>
      <c r="CI28" s="114">
        <v>13</v>
      </c>
      <c r="CJ28" s="329">
        <v>7</v>
      </c>
      <c r="CK28" s="330">
        <v>4</v>
      </c>
      <c r="CL28" s="202">
        <v>2</v>
      </c>
      <c r="CM28" s="200">
        <v>3370</v>
      </c>
      <c r="CN28" s="114">
        <v>2446</v>
      </c>
      <c r="CO28" s="201">
        <v>733</v>
      </c>
      <c r="CP28" s="114">
        <v>105</v>
      </c>
      <c r="CQ28" s="114">
        <v>29</v>
      </c>
      <c r="CR28" s="114">
        <v>0</v>
      </c>
      <c r="CS28" s="114">
        <v>7</v>
      </c>
      <c r="CT28" s="114">
        <v>30</v>
      </c>
      <c r="CU28" s="329">
        <v>12</v>
      </c>
      <c r="CV28" s="330">
        <v>5</v>
      </c>
      <c r="CW28" s="202">
        <v>3</v>
      </c>
      <c r="CX28" s="200">
        <v>3131</v>
      </c>
      <c r="CY28" s="114">
        <v>2185</v>
      </c>
      <c r="CZ28" s="201">
        <v>748</v>
      </c>
      <c r="DA28" s="114">
        <v>107</v>
      </c>
      <c r="DB28" s="114">
        <v>17</v>
      </c>
      <c r="DC28" s="114">
        <v>25</v>
      </c>
      <c r="DD28" s="114">
        <v>6</v>
      </c>
      <c r="DE28" s="114">
        <v>28</v>
      </c>
      <c r="DF28" s="329">
        <v>11</v>
      </c>
      <c r="DG28" s="330">
        <v>0</v>
      </c>
      <c r="DH28" s="202">
        <v>4</v>
      </c>
      <c r="DI28" s="200">
        <v>3502</v>
      </c>
      <c r="DJ28" s="114">
        <v>2420</v>
      </c>
      <c r="DK28" s="201">
        <v>821</v>
      </c>
      <c r="DL28" s="114">
        <v>94</v>
      </c>
      <c r="DM28" s="114">
        <v>23</v>
      </c>
      <c r="DN28" s="114">
        <v>82</v>
      </c>
      <c r="DO28" s="114">
        <v>9</v>
      </c>
      <c r="DP28" s="114">
        <v>25</v>
      </c>
      <c r="DQ28" s="329">
        <v>15</v>
      </c>
      <c r="DR28" s="330">
        <v>6</v>
      </c>
      <c r="DS28" s="202">
        <v>7</v>
      </c>
      <c r="DT28" s="200">
        <v>3086</v>
      </c>
      <c r="DU28" s="114">
        <v>2073</v>
      </c>
      <c r="DV28" s="201">
        <v>760</v>
      </c>
      <c r="DW28" s="114">
        <v>98</v>
      </c>
      <c r="DX28" s="114">
        <v>19</v>
      </c>
      <c r="DY28" s="114">
        <v>98</v>
      </c>
      <c r="DZ28" s="114">
        <v>7</v>
      </c>
      <c r="EA28" s="114">
        <v>15</v>
      </c>
      <c r="EB28" s="329">
        <v>12</v>
      </c>
      <c r="EC28" s="330">
        <v>0</v>
      </c>
      <c r="ED28" s="202">
        <v>4</v>
      </c>
      <c r="EE28" s="200">
        <v>2872</v>
      </c>
      <c r="EF28" s="114">
        <v>1939</v>
      </c>
      <c r="EG28" s="201">
        <v>721</v>
      </c>
      <c r="EH28" s="114">
        <v>76</v>
      </c>
      <c r="EI28" s="114">
        <v>18</v>
      </c>
      <c r="EJ28" s="114">
        <v>74</v>
      </c>
      <c r="EK28" s="114">
        <v>10</v>
      </c>
      <c r="EL28" s="114">
        <v>11</v>
      </c>
      <c r="EM28" s="329">
        <v>14</v>
      </c>
      <c r="EN28" s="330">
        <v>3</v>
      </c>
      <c r="EO28" s="202">
        <v>6</v>
      </c>
      <c r="EP28" s="200">
        <v>3158</v>
      </c>
      <c r="EQ28" s="114">
        <v>2176</v>
      </c>
      <c r="ER28" s="201">
        <v>722</v>
      </c>
      <c r="ES28" s="114">
        <v>106</v>
      </c>
      <c r="ET28" s="114">
        <v>30</v>
      </c>
      <c r="EU28" s="114">
        <v>70</v>
      </c>
      <c r="EV28" s="114">
        <v>16</v>
      </c>
      <c r="EW28" s="114">
        <v>12</v>
      </c>
      <c r="EX28" s="329">
        <v>13</v>
      </c>
      <c r="EY28" s="330">
        <v>0</v>
      </c>
      <c r="EZ28" s="202">
        <v>13</v>
      </c>
      <c r="FA28" s="200">
        <v>2951</v>
      </c>
      <c r="FB28" s="114">
        <v>2033</v>
      </c>
      <c r="FC28" s="201">
        <v>682</v>
      </c>
      <c r="FD28" s="114">
        <v>110</v>
      </c>
      <c r="FE28" s="114">
        <v>14</v>
      </c>
      <c r="FF28" s="114">
        <v>72</v>
      </c>
      <c r="FG28" s="114">
        <v>8</v>
      </c>
      <c r="FH28" s="114">
        <v>19</v>
      </c>
      <c r="FI28" s="329">
        <v>6</v>
      </c>
      <c r="FJ28" s="330">
        <v>2</v>
      </c>
      <c r="FK28" s="202">
        <v>5</v>
      </c>
      <c r="FL28" s="200">
        <v>2905</v>
      </c>
      <c r="FM28" s="114">
        <v>1968</v>
      </c>
      <c r="FN28" s="201">
        <v>732</v>
      </c>
      <c r="FO28" s="114">
        <v>90</v>
      </c>
      <c r="FP28" s="114">
        <v>22</v>
      </c>
      <c r="FQ28" s="114">
        <v>60</v>
      </c>
      <c r="FR28" s="114">
        <v>6</v>
      </c>
      <c r="FS28" s="114">
        <v>6</v>
      </c>
      <c r="FT28" s="329">
        <v>14</v>
      </c>
      <c r="FU28" s="330">
        <v>1</v>
      </c>
      <c r="FV28" s="202">
        <v>6</v>
      </c>
      <c r="FW28" s="200">
        <v>2965</v>
      </c>
      <c r="FX28" s="114">
        <v>2041</v>
      </c>
      <c r="FY28" s="201">
        <v>737</v>
      </c>
      <c r="FZ28" s="114">
        <v>81</v>
      </c>
      <c r="GA28" s="114">
        <v>21</v>
      </c>
      <c r="GB28" s="114">
        <v>53</v>
      </c>
      <c r="GC28" s="114">
        <v>3</v>
      </c>
      <c r="GD28" s="114">
        <v>13</v>
      </c>
      <c r="GE28" s="329">
        <v>8</v>
      </c>
      <c r="GF28" s="330">
        <v>3</v>
      </c>
      <c r="GG28" s="202">
        <v>5</v>
      </c>
      <c r="GH28" s="200">
        <v>2795</v>
      </c>
      <c r="GI28" s="114">
        <v>1879</v>
      </c>
      <c r="GJ28" s="201">
        <v>685</v>
      </c>
      <c r="GK28" s="114">
        <v>84</v>
      </c>
      <c r="GL28" s="114">
        <v>13</v>
      </c>
      <c r="GM28" s="114">
        <v>86</v>
      </c>
      <c r="GN28" s="114">
        <v>7</v>
      </c>
      <c r="GO28" s="114">
        <v>11</v>
      </c>
      <c r="GP28" s="329">
        <v>20</v>
      </c>
      <c r="GQ28" s="330">
        <v>2</v>
      </c>
      <c r="GR28" s="202">
        <v>8</v>
      </c>
      <c r="GS28" s="200">
        <v>2764</v>
      </c>
      <c r="GT28" s="114">
        <v>1848</v>
      </c>
      <c r="GU28" s="201">
        <v>687</v>
      </c>
      <c r="GV28" s="114">
        <v>77</v>
      </c>
      <c r="GW28" s="114">
        <v>18</v>
      </c>
      <c r="GX28" s="114">
        <v>75</v>
      </c>
      <c r="GY28" s="114">
        <v>10</v>
      </c>
      <c r="GZ28" s="114">
        <v>13</v>
      </c>
      <c r="HA28" s="329">
        <v>15</v>
      </c>
      <c r="HB28" s="330">
        <v>7</v>
      </c>
      <c r="HC28" s="202">
        <v>14</v>
      </c>
      <c r="HD28" s="200">
        <v>3038</v>
      </c>
      <c r="HE28" s="114">
        <v>2037</v>
      </c>
      <c r="HF28" s="201">
        <v>758</v>
      </c>
      <c r="HG28" s="114">
        <v>95</v>
      </c>
      <c r="HH28" s="114">
        <v>21</v>
      </c>
      <c r="HI28" s="114">
        <v>64</v>
      </c>
      <c r="HJ28" s="114">
        <v>15</v>
      </c>
      <c r="HK28" s="114">
        <v>17</v>
      </c>
      <c r="HL28" s="329">
        <v>15</v>
      </c>
      <c r="HM28" s="330">
        <v>9</v>
      </c>
      <c r="HN28" s="202">
        <v>7</v>
      </c>
      <c r="HO28" s="200">
        <v>2816</v>
      </c>
      <c r="HP28" s="114">
        <v>1948</v>
      </c>
      <c r="HQ28" s="201">
        <v>701</v>
      </c>
      <c r="HR28" s="114">
        <v>71</v>
      </c>
      <c r="HS28" s="114">
        <v>17</v>
      </c>
      <c r="HT28" s="114">
        <v>43</v>
      </c>
      <c r="HU28" s="114">
        <v>8</v>
      </c>
      <c r="HV28" s="114">
        <v>10</v>
      </c>
      <c r="HW28" s="329">
        <v>10</v>
      </c>
      <c r="HX28" s="330">
        <v>4</v>
      </c>
      <c r="HY28" s="202">
        <v>4</v>
      </c>
      <c r="HZ28" s="200">
        <v>2636</v>
      </c>
      <c r="IA28" s="114">
        <v>1854</v>
      </c>
      <c r="IB28" s="201">
        <v>627</v>
      </c>
      <c r="IC28" s="114">
        <v>58</v>
      </c>
      <c r="ID28" s="114">
        <v>11</v>
      </c>
      <c r="IE28" s="114">
        <v>56</v>
      </c>
      <c r="IF28" s="114">
        <v>8</v>
      </c>
      <c r="IG28" s="114">
        <v>8</v>
      </c>
      <c r="IH28" s="329">
        <v>8</v>
      </c>
      <c r="II28" s="330">
        <v>4</v>
      </c>
      <c r="IJ28" s="202">
        <v>2</v>
      </c>
      <c r="IK28" s="200">
        <v>2826</v>
      </c>
      <c r="IL28" s="114">
        <v>1965</v>
      </c>
      <c r="IM28" s="201">
        <v>681</v>
      </c>
      <c r="IN28" s="114">
        <v>80</v>
      </c>
      <c r="IO28" s="114">
        <v>22</v>
      </c>
      <c r="IP28" s="114">
        <v>42</v>
      </c>
      <c r="IQ28" s="114">
        <v>12</v>
      </c>
      <c r="IR28" s="114">
        <v>14</v>
      </c>
      <c r="IS28" s="329">
        <v>9</v>
      </c>
      <c r="IT28" s="330">
        <v>1</v>
      </c>
      <c r="IU28" s="202">
        <v>0</v>
      </c>
    </row>
    <row r="29" spans="1:255" ht="11.4" x14ac:dyDescent="0.2">
      <c r="A29" s="405"/>
      <c r="C29" s="116" t="s">
        <v>98</v>
      </c>
      <c r="D29" s="106">
        <f t="shared" si="11"/>
        <v>136064</v>
      </c>
      <c r="E29" s="194">
        <f t="shared" si="12"/>
        <v>85264</v>
      </c>
      <c r="F29" s="194">
        <f t="shared" si="13"/>
        <v>41236</v>
      </c>
      <c r="G29" s="194">
        <f t="shared" si="14"/>
        <v>5242</v>
      </c>
      <c r="H29" s="176">
        <f t="shared" si="15"/>
        <v>1363</v>
      </c>
      <c r="I29" s="176">
        <f t="shared" si="16"/>
        <v>961</v>
      </c>
      <c r="J29" s="176">
        <f t="shared" si="17"/>
        <v>776</v>
      </c>
      <c r="K29" s="176">
        <f t="shared" si="18"/>
        <v>682</v>
      </c>
      <c r="L29" s="176">
        <f t="shared" si="19"/>
        <v>308</v>
      </c>
      <c r="M29" s="176">
        <f t="shared" si="20"/>
        <v>126</v>
      </c>
      <c r="N29" s="107">
        <f t="shared" si="21"/>
        <v>106</v>
      </c>
      <c r="O29" s="108">
        <f t="shared" si="1"/>
        <v>62.664628410159928</v>
      </c>
      <c r="P29" s="109">
        <f t="shared" si="2"/>
        <v>30.306326434619002</v>
      </c>
      <c r="Q29" s="109">
        <f t="shared" si="3"/>
        <v>3.8525987770460954</v>
      </c>
      <c r="R29" s="179">
        <f t="shared" si="4"/>
        <v>1.0017344778927564</v>
      </c>
      <c r="S29" s="179">
        <f t="shared" si="5"/>
        <v>0.70628527751646286</v>
      </c>
      <c r="T29" s="179">
        <f t="shared" si="6"/>
        <v>0.57031984948259651</v>
      </c>
      <c r="U29" s="179">
        <f t="shared" si="7"/>
        <v>0.50123471307619949</v>
      </c>
      <c r="V29" s="179">
        <f t="shared" si="8"/>
        <v>0.22636406396989653</v>
      </c>
      <c r="W29" s="179">
        <f t="shared" si="9"/>
        <v>9.2603480714957664E-2</v>
      </c>
      <c r="X29" s="110">
        <f t="shared" si="10"/>
        <v>7.790451552210724E-2</v>
      </c>
      <c r="Y29" s="203">
        <v>6337</v>
      </c>
      <c r="Z29" s="115">
        <v>3697</v>
      </c>
      <c r="AA29" s="204">
        <v>2224</v>
      </c>
      <c r="AB29" s="115">
        <v>237</v>
      </c>
      <c r="AC29" s="115">
        <v>59</v>
      </c>
      <c r="AD29" s="115">
        <v>7</v>
      </c>
      <c r="AE29" s="115">
        <v>58</v>
      </c>
      <c r="AF29" s="115">
        <v>37</v>
      </c>
      <c r="AG29" s="327">
        <v>11</v>
      </c>
      <c r="AH29" s="328">
        <v>6</v>
      </c>
      <c r="AI29" s="205">
        <v>1</v>
      </c>
      <c r="AJ29" s="203">
        <v>7551</v>
      </c>
      <c r="AK29" s="115">
        <v>4327</v>
      </c>
      <c r="AL29" s="204">
        <v>2736</v>
      </c>
      <c r="AM29" s="115">
        <v>292</v>
      </c>
      <c r="AN29" s="115">
        <v>83</v>
      </c>
      <c r="AO29" s="115">
        <v>26</v>
      </c>
      <c r="AP29" s="115">
        <v>55</v>
      </c>
      <c r="AQ29" s="115">
        <v>21</v>
      </c>
      <c r="AR29" s="327">
        <v>3</v>
      </c>
      <c r="AS29" s="328">
        <v>8</v>
      </c>
      <c r="AT29" s="205">
        <v>0</v>
      </c>
      <c r="AU29" s="203">
        <v>7954</v>
      </c>
      <c r="AV29" s="115">
        <v>4708</v>
      </c>
      <c r="AW29" s="204">
        <v>2697</v>
      </c>
      <c r="AX29" s="115">
        <v>288</v>
      </c>
      <c r="AY29" s="115">
        <v>95</v>
      </c>
      <c r="AZ29" s="115">
        <v>53</v>
      </c>
      <c r="BA29" s="115">
        <v>51</v>
      </c>
      <c r="BB29" s="115">
        <v>43</v>
      </c>
      <c r="BC29" s="327">
        <v>10</v>
      </c>
      <c r="BD29" s="328">
        <v>5</v>
      </c>
      <c r="BE29" s="205">
        <v>4</v>
      </c>
      <c r="BF29" s="203">
        <v>7200</v>
      </c>
      <c r="BG29" s="115">
        <v>4413</v>
      </c>
      <c r="BH29" s="204">
        <v>2249</v>
      </c>
      <c r="BI29" s="115">
        <v>294</v>
      </c>
      <c r="BJ29" s="115">
        <v>84</v>
      </c>
      <c r="BK29" s="115">
        <v>49</v>
      </c>
      <c r="BL29" s="115">
        <v>51</v>
      </c>
      <c r="BM29" s="115">
        <v>39</v>
      </c>
      <c r="BN29" s="327">
        <v>12</v>
      </c>
      <c r="BO29" s="328">
        <v>6</v>
      </c>
      <c r="BP29" s="205">
        <v>3</v>
      </c>
      <c r="BQ29" s="203">
        <v>6468</v>
      </c>
      <c r="BR29" s="115">
        <v>3980</v>
      </c>
      <c r="BS29" s="204">
        <v>2066</v>
      </c>
      <c r="BT29" s="115">
        <v>234</v>
      </c>
      <c r="BU29" s="115">
        <v>69</v>
      </c>
      <c r="BV29" s="115">
        <v>35</v>
      </c>
      <c r="BW29" s="115">
        <v>31</v>
      </c>
      <c r="BX29" s="115">
        <v>34</v>
      </c>
      <c r="BY29" s="327">
        <v>13</v>
      </c>
      <c r="BZ29" s="328">
        <v>3</v>
      </c>
      <c r="CA29" s="205">
        <v>3</v>
      </c>
      <c r="CB29" s="203">
        <v>7131</v>
      </c>
      <c r="CC29" s="115">
        <v>4444</v>
      </c>
      <c r="CD29" s="204">
        <v>2194</v>
      </c>
      <c r="CE29" s="115">
        <v>265</v>
      </c>
      <c r="CF29" s="115">
        <v>68</v>
      </c>
      <c r="CG29" s="115">
        <v>40</v>
      </c>
      <c r="CH29" s="115">
        <v>37</v>
      </c>
      <c r="CI29" s="115">
        <v>41</v>
      </c>
      <c r="CJ29" s="327">
        <v>25</v>
      </c>
      <c r="CK29" s="328">
        <v>10</v>
      </c>
      <c r="CL29" s="205">
        <v>7</v>
      </c>
      <c r="CM29" s="203">
        <v>7227</v>
      </c>
      <c r="CN29" s="115">
        <v>4663</v>
      </c>
      <c r="CO29" s="204">
        <v>2084</v>
      </c>
      <c r="CP29" s="115">
        <v>295</v>
      </c>
      <c r="CQ29" s="115">
        <v>71</v>
      </c>
      <c r="CR29" s="115">
        <v>27</v>
      </c>
      <c r="CS29" s="115">
        <v>33</v>
      </c>
      <c r="CT29" s="115">
        <v>29</v>
      </c>
      <c r="CU29" s="327">
        <v>16</v>
      </c>
      <c r="CV29" s="328">
        <v>5</v>
      </c>
      <c r="CW29" s="205">
        <v>4</v>
      </c>
      <c r="CX29" s="203">
        <v>6943</v>
      </c>
      <c r="CY29" s="115">
        <v>4317</v>
      </c>
      <c r="CZ29" s="204">
        <v>2131</v>
      </c>
      <c r="DA29" s="115">
        <v>292</v>
      </c>
      <c r="DB29" s="115">
        <v>60</v>
      </c>
      <c r="DC29" s="115">
        <v>53</v>
      </c>
      <c r="DD29" s="115">
        <v>38</v>
      </c>
      <c r="DE29" s="115">
        <v>25</v>
      </c>
      <c r="DF29" s="327">
        <v>17</v>
      </c>
      <c r="DG29" s="328">
        <v>6</v>
      </c>
      <c r="DH29" s="205">
        <v>4</v>
      </c>
      <c r="DI29" s="203">
        <v>7612</v>
      </c>
      <c r="DJ29" s="115">
        <v>4841</v>
      </c>
      <c r="DK29" s="204">
        <v>2215</v>
      </c>
      <c r="DL29" s="115">
        <v>311</v>
      </c>
      <c r="DM29" s="115">
        <v>73</v>
      </c>
      <c r="DN29" s="115">
        <v>58</v>
      </c>
      <c r="DO29" s="115">
        <v>40</v>
      </c>
      <c r="DP29" s="115">
        <v>39</v>
      </c>
      <c r="DQ29" s="327">
        <v>20</v>
      </c>
      <c r="DR29" s="328">
        <v>8</v>
      </c>
      <c r="DS29" s="205">
        <v>7</v>
      </c>
      <c r="DT29" s="203">
        <v>6435</v>
      </c>
      <c r="DU29" s="115">
        <v>4042</v>
      </c>
      <c r="DV29" s="204">
        <v>1940</v>
      </c>
      <c r="DW29" s="115">
        <v>240</v>
      </c>
      <c r="DX29" s="115">
        <v>63</v>
      </c>
      <c r="DY29" s="115">
        <v>54</v>
      </c>
      <c r="DZ29" s="115">
        <v>38</v>
      </c>
      <c r="EA29" s="115">
        <v>28</v>
      </c>
      <c r="EB29" s="327">
        <v>12</v>
      </c>
      <c r="EC29" s="328">
        <v>12</v>
      </c>
      <c r="ED29" s="205">
        <v>6</v>
      </c>
      <c r="EE29" s="203">
        <v>5894</v>
      </c>
      <c r="EF29" s="115">
        <v>3746</v>
      </c>
      <c r="EG29" s="204">
        <v>1755</v>
      </c>
      <c r="EH29" s="115">
        <v>217</v>
      </c>
      <c r="EI29" s="115">
        <v>59</v>
      </c>
      <c r="EJ29" s="115">
        <v>41</v>
      </c>
      <c r="EK29" s="115">
        <v>27</v>
      </c>
      <c r="EL29" s="115">
        <v>29</v>
      </c>
      <c r="EM29" s="327">
        <v>11</v>
      </c>
      <c r="EN29" s="328">
        <v>6</v>
      </c>
      <c r="EO29" s="205">
        <v>3</v>
      </c>
      <c r="EP29" s="203">
        <v>6799</v>
      </c>
      <c r="EQ29" s="115">
        <v>4258</v>
      </c>
      <c r="ER29" s="204">
        <v>2048</v>
      </c>
      <c r="ES29" s="115">
        <v>272</v>
      </c>
      <c r="ET29" s="115">
        <v>62</v>
      </c>
      <c r="EU29" s="115">
        <v>65</v>
      </c>
      <c r="EV29" s="115">
        <v>35</v>
      </c>
      <c r="EW29" s="115">
        <v>33</v>
      </c>
      <c r="EX29" s="327">
        <v>11</v>
      </c>
      <c r="EY29" s="328">
        <v>9</v>
      </c>
      <c r="EZ29" s="205">
        <v>6</v>
      </c>
      <c r="FA29" s="203">
        <v>6094</v>
      </c>
      <c r="FB29" s="115">
        <v>3878</v>
      </c>
      <c r="FC29" s="204">
        <v>1776</v>
      </c>
      <c r="FD29" s="115">
        <v>244</v>
      </c>
      <c r="FE29" s="115">
        <v>55</v>
      </c>
      <c r="FF29" s="115">
        <v>69</v>
      </c>
      <c r="FG29" s="115">
        <v>31</v>
      </c>
      <c r="FH29" s="115">
        <v>24</v>
      </c>
      <c r="FI29" s="327">
        <v>6</v>
      </c>
      <c r="FJ29" s="328">
        <v>8</v>
      </c>
      <c r="FK29" s="205">
        <v>3</v>
      </c>
      <c r="FL29" s="203">
        <v>5948</v>
      </c>
      <c r="FM29" s="115">
        <v>3788</v>
      </c>
      <c r="FN29" s="204">
        <v>1719</v>
      </c>
      <c r="FO29" s="115">
        <v>236</v>
      </c>
      <c r="FP29" s="115">
        <v>53</v>
      </c>
      <c r="FQ29" s="115">
        <v>58</v>
      </c>
      <c r="FR29" s="115">
        <v>39</v>
      </c>
      <c r="FS29" s="115">
        <v>30</v>
      </c>
      <c r="FT29" s="327">
        <v>12</v>
      </c>
      <c r="FU29" s="328">
        <v>9</v>
      </c>
      <c r="FV29" s="205">
        <v>4</v>
      </c>
      <c r="FW29" s="203">
        <v>5860</v>
      </c>
      <c r="FX29" s="115">
        <v>3713</v>
      </c>
      <c r="FY29" s="204">
        <v>1695</v>
      </c>
      <c r="FZ29" s="115">
        <v>251</v>
      </c>
      <c r="GA29" s="115">
        <v>56</v>
      </c>
      <c r="GB29" s="115">
        <v>38</v>
      </c>
      <c r="GC29" s="115">
        <v>34</v>
      </c>
      <c r="GD29" s="115">
        <v>40</v>
      </c>
      <c r="GE29" s="327">
        <v>17</v>
      </c>
      <c r="GF29" s="328">
        <v>7</v>
      </c>
      <c r="GG29" s="205">
        <v>9</v>
      </c>
      <c r="GH29" s="203">
        <v>5803</v>
      </c>
      <c r="GI29" s="115">
        <v>3747</v>
      </c>
      <c r="GJ29" s="204">
        <v>1655</v>
      </c>
      <c r="GK29" s="115">
        <v>215</v>
      </c>
      <c r="GL29" s="115">
        <v>56</v>
      </c>
      <c r="GM29" s="115">
        <v>50</v>
      </c>
      <c r="GN29" s="115">
        <v>28</v>
      </c>
      <c r="GO29" s="115">
        <v>31</v>
      </c>
      <c r="GP29" s="327">
        <v>12</v>
      </c>
      <c r="GQ29" s="328">
        <v>4</v>
      </c>
      <c r="GR29" s="205">
        <v>5</v>
      </c>
      <c r="GS29" s="203">
        <v>5566</v>
      </c>
      <c r="GT29" s="115">
        <v>3546</v>
      </c>
      <c r="GU29" s="204">
        <v>1606</v>
      </c>
      <c r="GV29" s="115">
        <v>206</v>
      </c>
      <c r="GW29" s="115">
        <v>62</v>
      </c>
      <c r="GX29" s="115">
        <v>48</v>
      </c>
      <c r="GY29" s="115">
        <v>22</v>
      </c>
      <c r="GZ29" s="115">
        <v>31</v>
      </c>
      <c r="HA29" s="327">
        <v>27</v>
      </c>
      <c r="HB29" s="328">
        <v>3</v>
      </c>
      <c r="HC29" s="205">
        <v>15</v>
      </c>
      <c r="HD29" s="203">
        <v>5686</v>
      </c>
      <c r="HE29" s="115">
        <v>3678</v>
      </c>
      <c r="HF29" s="204">
        <v>1590</v>
      </c>
      <c r="HG29" s="115">
        <v>210</v>
      </c>
      <c r="HH29" s="115">
        <v>62</v>
      </c>
      <c r="HI29" s="115">
        <v>49</v>
      </c>
      <c r="HJ29" s="115">
        <v>28</v>
      </c>
      <c r="HK29" s="115">
        <v>39</v>
      </c>
      <c r="HL29" s="327">
        <v>27</v>
      </c>
      <c r="HM29" s="328">
        <v>2</v>
      </c>
      <c r="HN29" s="205">
        <v>1</v>
      </c>
      <c r="HO29" s="203">
        <v>5693</v>
      </c>
      <c r="HP29" s="115">
        <v>3656</v>
      </c>
      <c r="HQ29" s="204">
        <v>1634</v>
      </c>
      <c r="HR29" s="115">
        <v>200</v>
      </c>
      <c r="HS29" s="115">
        <v>59</v>
      </c>
      <c r="HT29" s="115">
        <v>58</v>
      </c>
      <c r="HU29" s="115">
        <v>31</v>
      </c>
      <c r="HV29" s="115">
        <v>32</v>
      </c>
      <c r="HW29" s="327">
        <v>16</v>
      </c>
      <c r="HX29" s="328">
        <v>3</v>
      </c>
      <c r="HY29" s="205">
        <v>4</v>
      </c>
      <c r="HZ29" s="203">
        <v>5688</v>
      </c>
      <c r="IA29" s="115">
        <v>3738</v>
      </c>
      <c r="IB29" s="204">
        <v>1559</v>
      </c>
      <c r="IC29" s="115">
        <v>200</v>
      </c>
      <c r="ID29" s="115">
        <v>49</v>
      </c>
      <c r="IE29" s="115">
        <v>45</v>
      </c>
      <c r="IF29" s="115">
        <v>34</v>
      </c>
      <c r="IG29" s="115">
        <v>32</v>
      </c>
      <c r="IH29" s="327">
        <v>21</v>
      </c>
      <c r="II29" s="328">
        <v>2</v>
      </c>
      <c r="IJ29" s="205">
        <v>8</v>
      </c>
      <c r="IK29" s="203">
        <v>6175</v>
      </c>
      <c r="IL29" s="115">
        <v>4084</v>
      </c>
      <c r="IM29" s="204">
        <v>1663</v>
      </c>
      <c r="IN29" s="115">
        <v>243</v>
      </c>
      <c r="IO29" s="115">
        <v>65</v>
      </c>
      <c r="IP29" s="115">
        <v>38</v>
      </c>
      <c r="IQ29" s="115">
        <v>35</v>
      </c>
      <c r="IR29" s="115">
        <v>25</v>
      </c>
      <c r="IS29" s="327">
        <v>9</v>
      </c>
      <c r="IT29" s="328">
        <v>4</v>
      </c>
      <c r="IU29" s="205">
        <v>9</v>
      </c>
    </row>
    <row r="30" spans="1:255" ht="11.4" x14ac:dyDescent="0.2">
      <c r="A30" s="405"/>
      <c r="C30" s="117" t="s">
        <v>99</v>
      </c>
      <c r="D30" s="101">
        <f t="shared" si="11"/>
        <v>114410</v>
      </c>
      <c r="E30" s="193">
        <f t="shared" si="12"/>
        <v>74314</v>
      </c>
      <c r="F30" s="193">
        <f t="shared" si="13"/>
        <v>32631</v>
      </c>
      <c r="G30" s="193">
        <f t="shared" si="14"/>
        <v>3296</v>
      </c>
      <c r="H30" s="175">
        <f t="shared" si="15"/>
        <v>1176</v>
      </c>
      <c r="I30" s="175">
        <f t="shared" si="16"/>
        <v>789</v>
      </c>
      <c r="J30" s="175">
        <f t="shared" si="17"/>
        <v>1459</v>
      </c>
      <c r="K30" s="175">
        <f t="shared" si="18"/>
        <v>471</v>
      </c>
      <c r="L30" s="175">
        <f t="shared" si="19"/>
        <v>188</v>
      </c>
      <c r="M30" s="175">
        <f t="shared" si="20"/>
        <v>62</v>
      </c>
      <c r="N30" s="102">
        <f t="shared" si="21"/>
        <v>24</v>
      </c>
      <c r="O30" s="103">
        <f t="shared" ref="O30:O31" si="22">(E30/$D30)*100</f>
        <v>64.954112402761993</v>
      </c>
      <c r="P30" s="104">
        <f t="shared" ref="P30:P31" si="23">(F30/$D30)*100</f>
        <v>28.52110829472948</v>
      </c>
      <c r="Q30" s="104">
        <f t="shared" ref="Q30:Q31" si="24">(G30/$D30)*100</f>
        <v>2.8808670570754304</v>
      </c>
      <c r="R30" s="178">
        <f t="shared" ref="R30:R31" si="25">(H30/$D30)*100</f>
        <v>1.0278821781312821</v>
      </c>
      <c r="S30" s="178">
        <f t="shared" si="5"/>
        <v>0.68962503277685516</v>
      </c>
      <c r="T30" s="178">
        <f t="shared" si="6"/>
        <v>1.2752381784809019</v>
      </c>
      <c r="U30" s="178">
        <f t="shared" si="7"/>
        <v>0.41167730093523297</v>
      </c>
      <c r="V30" s="178">
        <f t="shared" si="8"/>
        <v>0.16432130058561314</v>
      </c>
      <c r="W30" s="178">
        <f t="shared" si="9"/>
        <v>5.4191067214404337E-2</v>
      </c>
      <c r="X30" s="105">
        <f t="shared" ref="X30:X31" si="26">(N30/$D30)*100</f>
        <v>2.0977187308801677E-2</v>
      </c>
      <c r="Y30" s="200">
        <v>6380</v>
      </c>
      <c r="Z30" s="114">
        <v>3509</v>
      </c>
      <c r="AA30" s="201">
        <v>2452</v>
      </c>
      <c r="AB30" s="114">
        <v>206</v>
      </c>
      <c r="AC30" s="114">
        <v>49</v>
      </c>
      <c r="AD30" s="114">
        <v>27</v>
      </c>
      <c r="AE30" s="114">
        <v>109</v>
      </c>
      <c r="AF30" s="114">
        <v>7</v>
      </c>
      <c r="AG30" s="329">
        <v>7</v>
      </c>
      <c r="AH30" s="330">
        <v>10</v>
      </c>
      <c r="AI30" s="202">
        <v>4</v>
      </c>
      <c r="AJ30" s="200">
        <v>7172</v>
      </c>
      <c r="AK30" s="114">
        <v>3958</v>
      </c>
      <c r="AL30" s="201">
        <v>2694</v>
      </c>
      <c r="AM30" s="114">
        <v>221</v>
      </c>
      <c r="AN30" s="114">
        <v>86</v>
      </c>
      <c r="AO30" s="114">
        <v>31</v>
      </c>
      <c r="AP30" s="114">
        <v>155</v>
      </c>
      <c r="AQ30" s="114">
        <v>7</v>
      </c>
      <c r="AR30" s="329">
        <v>8</v>
      </c>
      <c r="AS30" s="330">
        <v>10</v>
      </c>
      <c r="AT30" s="202">
        <v>2</v>
      </c>
      <c r="AU30" s="200">
        <v>6959</v>
      </c>
      <c r="AV30" s="114">
        <v>4119</v>
      </c>
      <c r="AW30" s="201">
        <v>2396</v>
      </c>
      <c r="AX30" s="114">
        <v>214</v>
      </c>
      <c r="AY30" s="114">
        <v>71</v>
      </c>
      <c r="AZ30" s="114">
        <v>33</v>
      </c>
      <c r="BA30" s="114">
        <v>97</v>
      </c>
      <c r="BB30" s="114">
        <v>20</v>
      </c>
      <c r="BC30" s="329">
        <v>7</v>
      </c>
      <c r="BD30" s="330">
        <v>1</v>
      </c>
      <c r="BE30" s="202">
        <v>1</v>
      </c>
      <c r="BF30" s="200">
        <v>6345</v>
      </c>
      <c r="BG30" s="114">
        <v>3918</v>
      </c>
      <c r="BH30" s="201">
        <v>2032</v>
      </c>
      <c r="BI30" s="114">
        <v>184</v>
      </c>
      <c r="BJ30" s="114">
        <v>63</v>
      </c>
      <c r="BK30" s="114">
        <v>20</v>
      </c>
      <c r="BL30" s="114">
        <v>87</v>
      </c>
      <c r="BM30" s="114">
        <v>28</v>
      </c>
      <c r="BN30" s="329">
        <v>10</v>
      </c>
      <c r="BO30" s="330">
        <v>3</v>
      </c>
      <c r="BP30" s="202">
        <v>0</v>
      </c>
      <c r="BQ30" s="200">
        <v>5497</v>
      </c>
      <c r="BR30" s="114">
        <v>3501</v>
      </c>
      <c r="BS30" s="201">
        <v>1667</v>
      </c>
      <c r="BT30" s="114">
        <v>157</v>
      </c>
      <c r="BU30" s="114">
        <v>62</v>
      </c>
      <c r="BV30" s="114">
        <v>16</v>
      </c>
      <c r="BW30" s="114">
        <v>63</v>
      </c>
      <c r="BX30" s="114">
        <v>22</v>
      </c>
      <c r="BY30" s="329">
        <v>3</v>
      </c>
      <c r="BZ30" s="330">
        <v>2</v>
      </c>
      <c r="CA30" s="202">
        <v>4</v>
      </c>
      <c r="CB30" s="200">
        <v>5721</v>
      </c>
      <c r="CC30" s="114">
        <v>3669</v>
      </c>
      <c r="CD30" s="201">
        <v>1714</v>
      </c>
      <c r="CE30" s="114">
        <v>174</v>
      </c>
      <c r="CF30" s="114">
        <v>45</v>
      </c>
      <c r="CG30" s="114">
        <v>25</v>
      </c>
      <c r="CH30" s="114">
        <v>64</v>
      </c>
      <c r="CI30" s="114">
        <v>15</v>
      </c>
      <c r="CJ30" s="329">
        <v>12</v>
      </c>
      <c r="CK30" s="330">
        <v>1</v>
      </c>
      <c r="CL30" s="202">
        <v>2</v>
      </c>
      <c r="CM30" s="200">
        <v>6769</v>
      </c>
      <c r="CN30" s="114">
        <v>4484</v>
      </c>
      <c r="CO30" s="201">
        <v>1904</v>
      </c>
      <c r="CP30" s="114">
        <v>178</v>
      </c>
      <c r="CQ30" s="114">
        <v>52</v>
      </c>
      <c r="CR30" s="114">
        <v>15</v>
      </c>
      <c r="CS30" s="114">
        <v>85</v>
      </c>
      <c r="CT30" s="114">
        <v>31</v>
      </c>
      <c r="CU30" s="329">
        <v>16</v>
      </c>
      <c r="CV30" s="330">
        <v>3</v>
      </c>
      <c r="CW30" s="202">
        <v>1</v>
      </c>
      <c r="CX30" s="200">
        <v>5939</v>
      </c>
      <c r="CY30" s="114">
        <v>3903</v>
      </c>
      <c r="CZ30" s="201">
        <v>1654</v>
      </c>
      <c r="DA30" s="114">
        <v>180</v>
      </c>
      <c r="DB30" s="114">
        <v>49</v>
      </c>
      <c r="DC30" s="114">
        <v>28</v>
      </c>
      <c r="DD30" s="114">
        <v>63</v>
      </c>
      <c r="DE30" s="114">
        <v>40</v>
      </c>
      <c r="DF30" s="329">
        <v>17</v>
      </c>
      <c r="DG30" s="330">
        <v>4</v>
      </c>
      <c r="DH30" s="202">
        <v>1</v>
      </c>
      <c r="DI30" s="200">
        <v>6401</v>
      </c>
      <c r="DJ30" s="114">
        <v>4296</v>
      </c>
      <c r="DK30" s="201">
        <v>1683</v>
      </c>
      <c r="DL30" s="114">
        <v>174</v>
      </c>
      <c r="DM30" s="114">
        <v>48</v>
      </c>
      <c r="DN30" s="114">
        <v>78</v>
      </c>
      <c r="DO30" s="114">
        <v>86</v>
      </c>
      <c r="DP30" s="114">
        <v>14</v>
      </c>
      <c r="DQ30" s="329">
        <v>19</v>
      </c>
      <c r="DR30" s="330">
        <v>3</v>
      </c>
      <c r="DS30" s="202">
        <v>0</v>
      </c>
      <c r="DT30" s="200">
        <v>5318</v>
      </c>
      <c r="DU30" s="114">
        <v>3604</v>
      </c>
      <c r="DV30" s="201">
        <v>1404</v>
      </c>
      <c r="DW30" s="114">
        <v>130</v>
      </c>
      <c r="DX30" s="114">
        <v>42</v>
      </c>
      <c r="DY30" s="114">
        <v>55</v>
      </c>
      <c r="DZ30" s="114">
        <v>56</v>
      </c>
      <c r="EA30" s="114">
        <v>21</v>
      </c>
      <c r="EB30" s="329">
        <v>4</v>
      </c>
      <c r="EC30" s="330">
        <v>2</v>
      </c>
      <c r="ED30" s="202">
        <v>0</v>
      </c>
      <c r="EE30" s="200">
        <v>4810</v>
      </c>
      <c r="EF30" s="114">
        <v>3251</v>
      </c>
      <c r="EG30" s="201">
        <v>1257</v>
      </c>
      <c r="EH30" s="114">
        <v>131</v>
      </c>
      <c r="EI30" s="114">
        <v>48</v>
      </c>
      <c r="EJ30" s="114">
        <v>31</v>
      </c>
      <c r="EK30" s="114">
        <v>57</v>
      </c>
      <c r="EL30" s="114">
        <v>23</v>
      </c>
      <c r="EM30" s="329">
        <v>9</v>
      </c>
      <c r="EN30" s="330">
        <v>2</v>
      </c>
      <c r="EO30" s="202">
        <v>1</v>
      </c>
      <c r="EP30" s="200">
        <v>5486</v>
      </c>
      <c r="EQ30" s="114">
        <v>3631</v>
      </c>
      <c r="ER30" s="201">
        <v>1446</v>
      </c>
      <c r="ES30" s="114">
        <v>170</v>
      </c>
      <c r="ET30" s="114">
        <v>60</v>
      </c>
      <c r="EU30" s="114">
        <v>50</v>
      </c>
      <c r="EV30" s="114">
        <v>83</v>
      </c>
      <c r="EW30" s="114">
        <v>28</v>
      </c>
      <c r="EX30" s="329">
        <v>11</v>
      </c>
      <c r="EY30" s="330">
        <v>5</v>
      </c>
      <c r="EZ30" s="202">
        <v>2</v>
      </c>
      <c r="FA30" s="200">
        <v>4874</v>
      </c>
      <c r="FB30" s="114">
        <v>3317</v>
      </c>
      <c r="FC30" s="201">
        <v>1237</v>
      </c>
      <c r="FD30" s="114">
        <v>148</v>
      </c>
      <c r="FE30" s="114">
        <v>61</v>
      </c>
      <c r="FF30" s="114">
        <v>35</v>
      </c>
      <c r="FG30" s="114">
        <v>38</v>
      </c>
      <c r="FH30" s="114">
        <v>22</v>
      </c>
      <c r="FI30" s="329">
        <v>12</v>
      </c>
      <c r="FJ30" s="330">
        <v>4</v>
      </c>
      <c r="FK30" s="202">
        <v>0</v>
      </c>
      <c r="FL30" s="200">
        <v>4676</v>
      </c>
      <c r="FM30" s="114">
        <v>3181</v>
      </c>
      <c r="FN30" s="201">
        <v>1190</v>
      </c>
      <c r="FO30" s="114">
        <v>125</v>
      </c>
      <c r="FP30" s="114">
        <v>45</v>
      </c>
      <c r="FQ30" s="114">
        <v>49</v>
      </c>
      <c r="FR30" s="114">
        <v>60</v>
      </c>
      <c r="FS30" s="114">
        <v>20</v>
      </c>
      <c r="FT30" s="329">
        <v>6</v>
      </c>
      <c r="FU30" s="330">
        <v>0</v>
      </c>
      <c r="FV30" s="202">
        <v>0</v>
      </c>
      <c r="FW30" s="200">
        <v>4782</v>
      </c>
      <c r="FX30" s="114">
        <v>3293</v>
      </c>
      <c r="FY30" s="201">
        <v>1196</v>
      </c>
      <c r="FZ30" s="114">
        <v>128</v>
      </c>
      <c r="GA30" s="114">
        <v>52</v>
      </c>
      <c r="GB30" s="114">
        <v>29</v>
      </c>
      <c r="GC30" s="114">
        <v>62</v>
      </c>
      <c r="GD30" s="114">
        <v>18</v>
      </c>
      <c r="GE30" s="329">
        <v>3</v>
      </c>
      <c r="GF30" s="330">
        <v>1</v>
      </c>
      <c r="GG30" s="202">
        <v>0</v>
      </c>
      <c r="GH30" s="200">
        <v>4455</v>
      </c>
      <c r="GI30" s="114">
        <v>3031</v>
      </c>
      <c r="GJ30" s="201">
        <v>1141</v>
      </c>
      <c r="GK30" s="114">
        <v>144</v>
      </c>
      <c r="GL30" s="114">
        <v>54</v>
      </c>
      <c r="GM30" s="114">
        <v>24</v>
      </c>
      <c r="GN30" s="114">
        <v>39</v>
      </c>
      <c r="GO30" s="114">
        <v>16</v>
      </c>
      <c r="GP30" s="329">
        <v>6</v>
      </c>
      <c r="GQ30" s="330">
        <v>0</v>
      </c>
      <c r="GR30" s="202">
        <v>0</v>
      </c>
      <c r="GS30" s="200">
        <v>4592</v>
      </c>
      <c r="GT30" s="114">
        <v>3109</v>
      </c>
      <c r="GU30" s="201">
        <v>1154</v>
      </c>
      <c r="GV30" s="114">
        <v>141</v>
      </c>
      <c r="GW30" s="114">
        <v>56</v>
      </c>
      <c r="GX30" s="114">
        <v>47</v>
      </c>
      <c r="GY30" s="114">
        <v>48</v>
      </c>
      <c r="GZ30" s="114">
        <v>26</v>
      </c>
      <c r="HA30" s="329">
        <v>9</v>
      </c>
      <c r="HB30" s="330">
        <v>2</v>
      </c>
      <c r="HC30" s="202">
        <v>0</v>
      </c>
      <c r="HD30" s="200">
        <v>4536</v>
      </c>
      <c r="HE30" s="114">
        <v>3104</v>
      </c>
      <c r="HF30" s="201">
        <v>1124</v>
      </c>
      <c r="HG30" s="114">
        <v>127</v>
      </c>
      <c r="HH30" s="114">
        <v>58</v>
      </c>
      <c r="HI30" s="114">
        <v>40</v>
      </c>
      <c r="HJ30" s="114">
        <v>46</v>
      </c>
      <c r="HK30" s="114">
        <v>29</v>
      </c>
      <c r="HL30" s="329">
        <v>4</v>
      </c>
      <c r="HM30" s="330">
        <v>2</v>
      </c>
      <c r="HN30" s="202">
        <v>2</v>
      </c>
      <c r="HO30" s="200">
        <v>4233</v>
      </c>
      <c r="HP30" s="114">
        <v>2913</v>
      </c>
      <c r="HQ30" s="201">
        <v>1025</v>
      </c>
      <c r="HR30" s="114">
        <v>105</v>
      </c>
      <c r="HS30" s="114">
        <v>65</v>
      </c>
      <c r="HT30" s="114">
        <v>52</v>
      </c>
      <c r="HU30" s="114">
        <v>33</v>
      </c>
      <c r="HV30" s="114">
        <v>29</v>
      </c>
      <c r="HW30" s="329">
        <v>7</v>
      </c>
      <c r="HX30" s="330">
        <v>2</v>
      </c>
      <c r="HY30" s="202">
        <v>2</v>
      </c>
      <c r="HZ30" s="200">
        <v>4643</v>
      </c>
      <c r="IA30" s="114">
        <v>3165</v>
      </c>
      <c r="IB30" s="201">
        <v>1136</v>
      </c>
      <c r="IC30" s="114">
        <v>113</v>
      </c>
      <c r="ID30" s="114">
        <v>73</v>
      </c>
      <c r="IE30" s="114">
        <v>46</v>
      </c>
      <c r="IF30" s="114">
        <v>69</v>
      </c>
      <c r="IG30" s="114">
        <v>30</v>
      </c>
      <c r="IH30" s="329">
        <v>7</v>
      </c>
      <c r="II30" s="330">
        <v>4</v>
      </c>
      <c r="IJ30" s="202">
        <v>0</v>
      </c>
      <c r="IK30" s="200">
        <v>4822</v>
      </c>
      <c r="IL30" s="114">
        <v>3358</v>
      </c>
      <c r="IM30" s="201">
        <v>1125</v>
      </c>
      <c r="IN30" s="114">
        <v>146</v>
      </c>
      <c r="IO30" s="114">
        <v>37</v>
      </c>
      <c r="IP30" s="114">
        <v>58</v>
      </c>
      <c r="IQ30" s="114">
        <v>59</v>
      </c>
      <c r="IR30" s="114">
        <v>25</v>
      </c>
      <c r="IS30" s="329">
        <v>11</v>
      </c>
      <c r="IT30" s="330">
        <v>1</v>
      </c>
      <c r="IU30" s="202">
        <v>2</v>
      </c>
    </row>
    <row r="31" spans="1:255" ht="11.4" x14ac:dyDescent="0.2">
      <c r="A31" s="405"/>
      <c r="C31" s="116" t="s">
        <v>100</v>
      </c>
      <c r="D31" s="106">
        <f t="shared" si="11"/>
        <v>148885</v>
      </c>
      <c r="E31" s="194">
        <f t="shared" si="12"/>
        <v>97784</v>
      </c>
      <c r="F31" s="194">
        <f t="shared" si="13"/>
        <v>44200</v>
      </c>
      <c r="G31" s="194">
        <f t="shared" si="14"/>
        <v>3527</v>
      </c>
      <c r="H31" s="176">
        <f t="shared" si="15"/>
        <v>730</v>
      </c>
      <c r="I31" s="176">
        <f t="shared" si="16"/>
        <v>520</v>
      </c>
      <c r="J31" s="176">
        <f t="shared" si="17"/>
        <v>614</v>
      </c>
      <c r="K31" s="176">
        <f t="shared" si="18"/>
        <v>721</v>
      </c>
      <c r="L31" s="176">
        <f t="shared" si="19"/>
        <v>242</v>
      </c>
      <c r="M31" s="176">
        <f t="shared" si="20"/>
        <v>147</v>
      </c>
      <c r="N31" s="107">
        <f t="shared" si="21"/>
        <v>400</v>
      </c>
      <c r="O31" s="108">
        <f t="shared" si="22"/>
        <v>65.677536353561479</v>
      </c>
      <c r="P31" s="109">
        <f t="shared" si="23"/>
        <v>29.687342579843502</v>
      </c>
      <c r="Q31" s="109">
        <f t="shared" si="24"/>
        <v>2.3689424723780097</v>
      </c>
      <c r="R31" s="179">
        <f t="shared" si="25"/>
        <v>0.49031131410148776</v>
      </c>
      <c r="S31" s="179">
        <f t="shared" si="5"/>
        <v>0.34926285388051181</v>
      </c>
      <c r="T31" s="179">
        <f t="shared" si="6"/>
        <v>0.41239883131275812</v>
      </c>
      <c r="U31" s="179">
        <f t="shared" si="7"/>
        <v>0.48426638009201733</v>
      </c>
      <c r="V31" s="179">
        <f t="shared" si="8"/>
        <v>0.16254155892131511</v>
      </c>
      <c r="W31" s="179">
        <f t="shared" si="9"/>
        <v>9.8733922154683157E-2</v>
      </c>
      <c r="X31" s="110">
        <f t="shared" si="26"/>
        <v>0.26866373375423985</v>
      </c>
      <c r="Y31" s="203">
        <v>4949</v>
      </c>
      <c r="Z31" s="115">
        <v>3162</v>
      </c>
      <c r="AA31" s="204">
        <v>1519</v>
      </c>
      <c r="AB31" s="115">
        <v>149</v>
      </c>
      <c r="AC31" s="115">
        <v>16</v>
      </c>
      <c r="AD31" s="115">
        <v>20</v>
      </c>
      <c r="AE31" s="115">
        <v>26</v>
      </c>
      <c r="AF31" s="115">
        <v>27</v>
      </c>
      <c r="AG31" s="327">
        <v>8</v>
      </c>
      <c r="AH31" s="328">
        <v>6</v>
      </c>
      <c r="AI31" s="205">
        <v>16</v>
      </c>
      <c r="AJ31" s="203">
        <v>6059</v>
      </c>
      <c r="AK31" s="115">
        <v>3791</v>
      </c>
      <c r="AL31" s="204">
        <v>1985</v>
      </c>
      <c r="AM31" s="115">
        <v>165</v>
      </c>
      <c r="AN31" s="115">
        <v>21</v>
      </c>
      <c r="AO31" s="115">
        <v>22</v>
      </c>
      <c r="AP31" s="115">
        <v>16</v>
      </c>
      <c r="AQ31" s="115">
        <v>41</v>
      </c>
      <c r="AR31" s="327">
        <v>10</v>
      </c>
      <c r="AS31" s="328">
        <v>1</v>
      </c>
      <c r="AT31" s="205">
        <v>7</v>
      </c>
      <c r="AU31" s="203">
        <v>7553</v>
      </c>
      <c r="AV31" s="115">
        <v>4864</v>
      </c>
      <c r="AW31" s="204">
        <v>2346</v>
      </c>
      <c r="AX31" s="115">
        <v>195</v>
      </c>
      <c r="AY31" s="115">
        <v>28</v>
      </c>
      <c r="AZ31" s="115">
        <v>22</v>
      </c>
      <c r="BA31" s="115">
        <v>33</v>
      </c>
      <c r="BB31" s="115">
        <v>35</v>
      </c>
      <c r="BC31" s="327">
        <v>5</v>
      </c>
      <c r="BD31" s="328">
        <v>9</v>
      </c>
      <c r="BE31" s="205">
        <v>16</v>
      </c>
      <c r="BF31" s="203">
        <v>8193</v>
      </c>
      <c r="BG31" s="115">
        <v>5390</v>
      </c>
      <c r="BH31" s="204">
        <v>2445</v>
      </c>
      <c r="BI31" s="115">
        <v>187</v>
      </c>
      <c r="BJ31" s="115">
        <v>34</v>
      </c>
      <c r="BK31" s="115">
        <v>21</v>
      </c>
      <c r="BL31" s="115">
        <v>32</v>
      </c>
      <c r="BM31" s="115">
        <v>33</v>
      </c>
      <c r="BN31" s="327">
        <v>20</v>
      </c>
      <c r="BO31" s="328">
        <v>8</v>
      </c>
      <c r="BP31" s="205">
        <v>23</v>
      </c>
      <c r="BQ31" s="203">
        <v>6902</v>
      </c>
      <c r="BR31" s="115">
        <v>4507</v>
      </c>
      <c r="BS31" s="204">
        <v>2097</v>
      </c>
      <c r="BT31" s="115">
        <v>169</v>
      </c>
      <c r="BU31" s="115">
        <v>29</v>
      </c>
      <c r="BV31" s="115">
        <v>16</v>
      </c>
      <c r="BW31" s="115">
        <v>21</v>
      </c>
      <c r="BX31" s="115">
        <v>37</v>
      </c>
      <c r="BY31" s="327">
        <v>5</v>
      </c>
      <c r="BZ31" s="328">
        <v>7</v>
      </c>
      <c r="CA31" s="205">
        <v>14</v>
      </c>
      <c r="CB31" s="203">
        <v>7556</v>
      </c>
      <c r="CC31" s="115">
        <v>5009</v>
      </c>
      <c r="CD31" s="204">
        <v>2181</v>
      </c>
      <c r="CE31" s="115">
        <v>214</v>
      </c>
      <c r="CF31" s="115">
        <v>33</v>
      </c>
      <c r="CG31" s="115">
        <v>23</v>
      </c>
      <c r="CH31" s="115">
        <v>28</v>
      </c>
      <c r="CI31" s="115">
        <v>35</v>
      </c>
      <c r="CJ31" s="327">
        <v>13</v>
      </c>
      <c r="CK31" s="328">
        <v>5</v>
      </c>
      <c r="CL31" s="205">
        <v>15</v>
      </c>
      <c r="CM31" s="203">
        <v>7567</v>
      </c>
      <c r="CN31" s="115">
        <v>5071</v>
      </c>
      <c r="CO31" s="204">
        <v>2172</v>
      </c>
      <c r="CP31" s="115">
        <v>181</v>
      </c>
      <c r="CQ31" s="115">
        <v>32</v>
      </c>
      <c r="CR31" s="115">
        <v>18</v>
      </c>
      <c r="CS31" s="115">
        <v>30</v>
      </c>
      <c r="CT31" s="115">
        <v>26</v>
      </c>
      <c r="CU31" s="327">
        <v>18</v>
      </c>
      <c r="CV31" s="328">
        <v>4</v>
      </c>
      <c r="CW31" s="205">
        <v>15</v>
      </c>
      <c r="CX31" s="203">
        <v>7494</v>
      </c>
      <c r="CY31" s="115">
        <v>4962</v>
      </c>
      <c r="CZ31" s="204">
        <v>2202</v>
      </c>
      <c r="DA31" s="115">
        <v>185</v>
      </c>
      <c r="DB31" s="115">
        <v>34</v>
      </c>
      <c r="DC31" s="115">
        <v>29</v>
      </c>
      <c r="DD31" s="115">
        <v>24</v>
      </c>
      <c r="DE31" s="115">
        <v>25</v>
      </c>
      <c r="DF31" s="327">
        <v>12</v>
      </c>
      <c r="DG31" s="328">
        <v>4</v>
      </c>
      <c r="DH31" s="205">
        <v>17</v>
      </c>
      <c r="DI31" s="203">
        <v>7459</v>
      </c>
      <c r="DJ31" s="115">
        <v>4932</v>
      </c>
      <c r="DK31" s="204">
        <v>2205</v>
      </c>
      <c r="DL31" s="115">
        <v>177</v>
      </c>
      <c r="DM31" s="115">
        <v>29</v>
      </c>
      <c r="DN31" s="115">
        <v>29</v>
      </c>
      <c r="DO31" s="115">
        <v>26</v>
      </c>
      <c r="DP31" s="115">
        <v>23</v>
      </c>
      <c r="DQ31" s="327">
        <v>16</v>
      </c>
      <c r="DR31" s="328">
        <v>9</v>
      </c>
      <c r="DS31" s="205">
        <v>13</v>
      </c>
      <c r="DT31" s="203">
        <v>7577</v>
      </c>
      <c r="DU31" s="115">
        <v>5010</v>
      </c>
      <c r="DV31" s="204">
        <v>2205</v>
      </c>
      <c r="DW31" s="115">
        <v>189</v>
      </c>
      <c r="DX31" s="115">
        <v>33</v>
      </c>
      <c r="DY31" s="115">
        <v>42</v>
      </c>
      <c r="DZ31" s="115">
        <v>31</v>
      </c>
      <c r="EA31" s="115">
        <v>33</v>
      </c>
      <c r="EB31" s="327">
        <v>9</v>
      </c>
      <c r="EC31" s="328">
        <v>9</v>
      </c>
      <c r="ED31" s="205">
        <v>16</v>
      </c>
      <c r="EE31" s="203">
        <v>6977</v>
      </c>
      <c r="EF31" s="115">
        <v>4562</v>
      </c>
      <c r="EG31" s="204">
        <v>2093</v>
      </c>
      <c r="EH31" s="115">
        <v>156</v>
      </c>
      <c r="EI31" s="115">
        <v>27</v>
      </c>
      <c r="EJ31" s="115">
        <v>40</v>
      </c>
      <c r="EK31" s="115">
        <v>33</v>
      </c>
      <c r="EL31" s="115">
        <v>23</v>
      </c>
      <c r="EM31" s="327">
        <v>16</v>
      </c>
      <c r="EN31" s="328">
        <v>5</v>
      </c>
      <c r="EO31" s="205">
        <v>22</v>
      </c>
      <c r="EP31" s="203">
        <v>7789</v>
      </c>
      <c r="EQ31" s="115">
        <v>5105</v>
      </c>
      <c r="ER31" s="204">
        <v>2323</v>
      </c>
      <c r="ES31" s="115">
        <v>184</v>
      </c>
      <c r="ET31" s="115">
        <v>37</v>
      </c>
      <c r="EU31" s="115">
        <v>24</v>
      </c>
      <c r="EV31" s="115">
        <v>39</v>
      </c>
      <c r="EW31" s="115">
        <v>35</v>
      </c>
      <c r="EX31" s="327">
        <v>15</v>
      </c>
      <c r="EY31" s="328">
        <v>9</v>
      </c>
      <c r="EZ31" s="205">
        <v>18</v>
      </c>
      <c r="FA31" s="203">
        <v>7280</v>
      </c>
      <c r="FB31" s="115">
        <v>4832</v>
      </c>
      <c r="FC31" s="204">
        <v>2112</v>
      </c>
      <c r="FD31" s="115">
        <v>166</v>
      </c>
      <c r="FE31" s="115">
        <v>43</v>
      </c>
      <c r="FF31" s="115">
        <v>21</v>
      </c>
      <c r="FG31" s="115">
        <v>31</v>
      </c>
      <c r="FH31" s="115">
        <v>39</v>
      </c>
      <c r="FI31" s="327">
        <v>8</v>
      </c>
      <c r="FJ31" s="328">
        <v>5</v>
      </c>
      <c r="FK31" s="205">
        <v>23</v>
      </c>
      <c r="FL31" s="203">
        <v>6982</v>
      </c>
      <c r="FM31" s="115">
        <v>4585</v>
      </c>
      <c r="FN31" s="204">
        <v>2058</v>
      </c>
      <c r="FO31" s="115">
        <v>141</v>
      </c>
      <c r="FP31" s="115">
        <v>49</v>
      </c>
      <c r="FQ31" s="115">
        <v>24</v>
      </c>
      <c r="FR31" s="115">
        <v>33</v>
      </c>
      <c r="FS31" s="115">
        <v>30</v>
      </c>
      <c r="FT31" s="327">
        <v>14</v>
      </c>
      <c r="FU31" s="328">
        <v>18</v>
      </c>
      <c r="FV31" s="205">
        <v>30</v>
      </c>
      <c r="FW31" s="203">
        <v>7203</v>
      </c>
      <c r="FX31" s="115">
        <v>4808</v>
      </c>
      <c r="FY31" s="204">
        <v>2063</v>
      </c>
      <c r="FZ31" s="115">
        <v>169</v>
      </c>
      <c r="GA31" s="115">
        <v>44</v>
      </c>
      <c r="GB31" s="115">
        <v>17</v>
      </c>
      <c r="GC31" s="115">
        <v>21</v>
      </c>
      <c r="GD31" s="115">
        <v>42</v>
      </c>
      <c r="GE31" s="327">
        <v>11</v>
      </c>
      <c r="GF31" s="328">
        <v>9</v>
      </c>
      <c r="GG31" s="205">
        <v>19</v>
      </c>
      <c r="GH31" s="203">
        <v>6949</v>
      </c>
      <c r="GI31" s="115">
        <v>4512</v>
      </c>
      <c r="GJ31" s="204">
        <v>2127</v>
      </c>
      <c r="GK31" s="115">
        <v>158</v>
      </c>
      <c r="GL31" s="115">
        <v>37</v>
      </c>
      <c r="GM31" s="115">
        <v>13</v>
      </c>
      <c r="GN31" s="115">
        <v>26</v>
      </c>
      <c r="GO31" s="115">
        <v>38</v>
      </c>
      <c r="GP31" s="327">
        <v>10</v>
      </c>
      <c r="GQ31" s="328">
        <v>14</v>
      </c>
      <c r="GR31" s="205">
        <v>14</v>
      </c>
      <c r="GS31" s="203">
        <v>6738</v>
      </c>
      <c r="GT31" s="115">
        <v>4373</v>
      </c>
      <c r="GU31" s="204">
        <v>2053</v>
      </c>
      <c r="GV31" s="115">
        <v>148</v>
      </c>
      <c r="GW31" s="115">
        <v>49</v>
      </c>
      <c r="GX31" s="115">
        <v>19</v>
      </c>
      <c r="GY31" s="115">
        <v>32</v>
      </c>
      <c r="GZ31" s="115">
        <v>33</v>
      </c>
      <c r="HA31" s="327">
        <v>13</v>
      </c>
      <c r="HB31" s="328">
        <v>6</v>
      </c>
      <c r="HC31" s="205">
        <v>12</v>
      </c>
      <c r="HD31" s="203">
        <v>6849</v>
      </c>
      <c r="HE31" s="115">
        <v>4503</v>
      </c>
      <c r="HF31" s="204">
        <v>2042</v>
      </c>
      <c r="HG31" s="115">
        <v>140</v>
      </c>
      <c r="HH31" s="115">
        <v>36</v>
      </c>
      <c r="HI31" s="115">
        <v>22</v>
      </c>
      <c r="HJ31" s="115">
        <v>27</v>
      </c>
      <c r="HK31" s="115">
        <v>43</v>
      </c>
      <c r="HL31" s="327">
        <v>4</v>
      </c>
      <c r="HM31" s="328">
        <v>4</v>
      </c>
      <c r="HN31" s="205">
        <v>28</v>
      </c>
      <c r="HO31" s="203">
        <v>6710</v>
      </c>
      <c r="HP31" s="115">
        <v>4454</v>
      </c>
      <c r="HQ31" s="204">
        <v>1928</v>
      </c>
      <c r="HR31" s="115">
        <v>142</v>
      </c>
      <c r="HS31" s="115">
        <v>40</v>
      </c>
      <c r="HT31" s="115">
        <v>35</v>
      </c>
      <c r="HU31" s="115">
        <v>35</v>
      </c>
      <c r="HV31" s="115">
        <v>31</v>
      </c>
      <c r="HW31" s="327">
        <v>13</v>
      </c>
      <c r="HX31" s="328">
        <v>6</v>
      </c>
      <c r="HY31" s="205">
        <v>26</v>
      </c>
      <c r="HZ31" s="203">
        <v>7193</v>
      </c>
      <c r="IA31" s="115">
        <v>4724</v>
      </c>
      <c r="IB31" s="204">
        <v>2117</v>
      </c>
      <c r="IC31" s="115">
        <v>149</v>
      </c>
      <c r="ID31" s="115">
        <v>35</v>
      </c>
      <c r="IE31" s="115">
        <v>37</v>
      </c>
      <c r="IF31" s="115">
        <v>35</v>
      </c>
      <c r="IG31" s="115">
        <v>48</v>
      </c>
      <c r="IH31" s="327">
        <v>13</v>
      </c>
      <c r="II31" s="328">
        <v>5</v>
      </c>
      <c r="IJ31" s="205">
        <v>30</v>
      </c>
      <c r="IK31" s="203">
        <v>6906</v>
      </c>
      <c r="IL31" s="115">
        <v>4628</v>
      </c>
      <c r="IM31" s="204">
        <v>1927</v>
      </c>
      <c r="IN31" s="115">
        <v>163</v>
      </c>
      <c r="IO31" s="115">
        <v>44</v>
      </c>
      <c r="IP31" s="115">
        <v>26</v>
      </c>
      <c r="IQ31" s="115">
        <v>35</v>
      </c>
      <c r="IR31" s="115">
        <v>44</v>
      </c>
      <c r="IS31" s="327">
        <v>9</v>
      </c>
      <c r="IT31" s="328">
        <v>4</v>
      </c>
      <c r="IU31" s="205">
        <v>26</v>
      </c>
    </row>
    <row r="32" spans="1:255" ht="11.4" x14ac:dyDescent="0.2">
      <c r="A32" s="405"/>
      <c r="C32" s="117" t="s">
        <v>101</v>
      </c>
      <c r="D32" s="101">
        <f t="shared" si="11"/>
        <v>71035</v>
      </c>
      <c r="E32" s="193">
        <f t="shared" si="12"/>
        <v>46292</v>
      </c>
      <c r="F32" s="193">
        <f t="shared" si="13"/>
        <v>20944</v>
      </c>
      <c r="G32" s="193">
        <f t="shared" si="14"/>
        <v>1841</v>
      </c>
      <c r="H32" s="175">
        <f t="shared" si="15"/>
        <v>509</v>
      </c>
      <c r="I32" s="175">
        <f t="shared" si="16"/>
        <v>475</v>
      </c>
      <c r="J32" s="175">
        <f t="shared" si="17"/>
        <v>322</v>
      </c>
      <c r="K32" s="175">
        <f t="shared" si="18"/>
        <v>455</v>
      </c>
      <c r="L32" s="175">
        <f t="shared" si="19"/>
        <v>66</v>
      </c>
      <c r="M32" s="175">
        <f t="shared" si="20"/>
        <v>67</v>
      </c>
      <c r="N32" s="102">
        <f t="shared" si="21"/>
        <v>64</v>
      </c>
      <c r="O32" s="103">
        <f t="shared" ref="O32:O33" si="27">(E32/$D32)*100</f>
        <v>65.167874991201529</v>
      </c>
      <c r="P32" s="104">
        <f t="shared" ref="P32:P33" si="28">(F32/$D32)*100</f>
        <v>29.484057154923633</v>
      </c>
      <c r="Q32" s="104">
        <f t="shared" ref="Q32:Q33" si="29">(G32/$D32)*100</f>
        <v>2.5916801576687547</v>
      </c>
      <c r="R32" s="178">
        <f t="shared" ref="R32:R33" si="30">(H32/$D32)*100</f>
        <v>0.71654818047441393</v>
      </c>
      <c r="S32" s="178">
        <f t="shared" si="5"/>
        <v>0.66868445132681076</v>
      </c>
      <c r="T32" s="178">
        <f t="shared" si="6"/>
        <v>0.45329767016259587</v>
      </c>
      <c r="U32" s="178">
        <f t="shared" si="7"/>
        <v>0.64052931653410294</v>
      </c>
      <c r="V32" s="178">
        <f t="shared" si="8"/>
        <v>9.2911944815935815E-2</v>
      </c>
      <c r="W32" s="178">
        <f t="shared" si="9"/>
        <v>9.4319701555571206E-2</v>
      </c>
      <c r="X32" s="105">
        <f t="shared" ref="X32:X33" si="31">(N32/$D32)*100</f>
        <v>9.009643133666502E-2</v>
      </c>
      <c r="Y32" s="200">
        <v>3714</v>
      </c>
      <c r="Z32" s="114">
        <v>2381</v>
      </c>
      <c r="AA32" s="201">
        <v>1101</v>
      </c>
      <c r="AB32" s="114">
        <v>119</v>
      </c>
      <c r="AC32" s="114">
        <v>18</v>
      </c>
      <c r="AD32" s="114">
        <v>28</v>
      </c>
      <c r="AE32" s="114">
        <v>21</v>
      </c>
      <c r="AF32" s="114">
        <v>36</v>
      </c>
      <c r="AG32" s="329">
        <v>4</v>
      </c>
      <c r="AH32" s="330">
        <v>4</v>
      </c>
      <c r="AI32" s="202">
        <v>2</v>
      </c>
      <c r="AJ32" s="200">
        <v>4406</v>
      </c>
      <c r="AK32" s="114">
        <v>2801</v>
      </c>
      <c r="AL32" s="201">
        <v>1375</v>
      </c>
      <c r="AM32" s="114">
        <v>123</v>
      </c>
      <c r="AN32" s="114">
        <v>26</v>
      </c>
      <c r="AO32" s="114">
        <v>18</v>
      </c>
      <c r="AP32" s="114">
        <v>23</v>
      </c>
      <c r="AQ32" s="114">
        <v>26</v>
      </c>
      <c r="AR32" s="329">
        <v>3</v>
      </c>
      <c r="AS32" s="330">
        <v>6</v>
      </c>
      <c r="AT32" s="202">
        <v>5</v>
      </c>
      <c r="AU32" s="200">
        <v>3975</v>
      </c>
      <c r="AV32" s="114">
        <v>2593</v>
      </c>
      <c r="AW32" s="201">
        <v>1195</v>
      </c>
      <c r="AX32" s="114">
        <v>105</v>
      </c>
      <c r="AY32" s="114">
        <v>21</v>
      </c>
      <c r="AZ32" s="114">
        <v>10</v>
      </c>
      <c r="BA32" s="114">
        <v>15</v>
      </c>
      <c r="BB32" s="114">
        <v>25</v>
      </c>
      <c r="BC32" s="329">
        <v>0</v>
      </c>
      <c r="BD32" s="330">
        <v>5</v>
      </c>
      <c r="BE32" s="202">
        <v>6</v>
      </c>
      <c r="BF32" s="200">
        <v>3993</v>
      </c>
      <c r="BG32" s="114">
        <v>2583</v>
      </c>
      <c r="BH32" s="201">
        <v>1209</v>
      </c>
      <c r="BI32" s="114">
        <v>112</v>
      </c>
      <c r="BJ32" s="114">
        <v>21</v>
      </c>
      <c r="BK32" s="114">
        <v>12</v>
      </c>
      <c r="BL32" s="114">
        <v>19</v>
      </c>
      <c r="BM32" s="114">
        <v>26</v>
      </c>
      <c r="BN32" s="329">
        <v>4</v>
      </c>
      <c r="BO32" s="330">
        <v>5</v>
      </c>
      <c r="BP32" s="202">
        <v>2</v>
      </c>
      <c r="BQ32" s="200">
        <v>3443</v>
      </c>
      <c r="BR32" s="114">
        <v>2213</v>
      </c>
      <c r="BS32" s="201">
        <v>1047</v>
      </c>
      <c r="BT32" s="114">
        <v>95</v>
      </c>
      <c r="BU32" s="114">
        <v>23</v>
      </c>
      <c r="BV32" s="114">
        <v>8</v>
      </c>
      <c r="BW32" s="114">
        <v>24</v>
      </c>
      <c r="BX32" s="114">
        <v>20</v>
      </c>
      <c r="BY32" s="329">
        <v>1</v>
      </c>
      <c r="BZ32" s="330">
        <v>6</v>
      </c>
      <c r="CA32" s="202">
        <v>6</v>
      </c>
      <c r="CB32" s="200">
        <v>3714</v>
      </c>
      <c r="CC32" s="114">
        <v>2481</v>
      </c>
      <c r="CD32" s="201">
        <v>1037</v>
      </c>
      <c r="CE32" s="114">
        <v>114</v>
      </c>
      <c r="CF32" s="114">
        <v>29</v>
      </c>
      <c r="CG32" s="114">
        <v>9</v>
      </c>
      <c r="CH32" s="114">
        <v>10</v>
      </c>
      <c r="CI32" s="114">
        <v>27</v>
      </c>
      <c r="CJ32" s="329">
        <v>1</v>
      </c>
      <c r="CK32" s="330">
        <v>1</v>
      </c>
      <c r="CL32" s="202">
        <v>5</v>
      </c>
      <c r="CM32" s="200">
        <v>3859</v>
      </c>
      <c r="CN32" s="114">
        <v>2550</v>
      </c>
      <c r="CO32" s="201">
        <v>1125</v>
      </c>
      <c r="CP32" s="114">
        <v>108</v>
      </c>
      <c r="CQ32" s="114">
        <v>26</v>
      </c>
      <c r="CR32" s="114">
        <v>2</v>
      </c>
      <c r="CS32" s="114">
        <v>17</v>
      </c>
      <c r="CT32" s="114">
        <v>21</v>
      </c>
      <c r="CU32" s="329">
        <v>2</v>
      </c>
      <c r="CV32" s="330">
        <v>4</v>
      </c>
      <c r="CW32" s="202">
        <v>4</v>
      </c>
      <c r="CX32" s="200">
        <v>3660</v>
      </c>
      <c r="CY32" s="114">
        <v>2411</v>
      </c>
      <c r="CZ32" s="201">
        <v>1038</v>
      </c>
      <c r="DA32" s="114">
        <v>109</v>
      </c>
      <c r="DB32" s="114">
        <v>38</v>
      </c>
      <c r="DC32" s="114">
        <v>19</v>
      </c>
      <c r="DD32" s="114">
        <v>14</v>
      </c>
      <c r="DE32" s="114">
        <v>22</v>
      </c>
      <c r="DF32" s="329">
        <v>3</v>
      </c>
      <c r="DG32" s="330">
        <v>4</v>
      </c>
      <c r="DH32" s="202">
        <v>2</v>
      </c>
      <c r="DI32" s="200">
        <v>3843</v>
      </c>
      <c r="DJ32" s="114">
        <v>2515</v>
      </c>
      <c r="DK32" s="201">
        <v>1110</v>
      </c>
      <c r="DL32" s="114">
        <v>96</v>
      </c>
      <c r="DM32" s="114">
        <v>28</v>
      </c>
      <c r="DN32" s="114">
        <v>45</v>
      </c>
      <c r="DO32" s="114">
        <v>16</v>
      </c>
      <c r="DP32" s="114">
        <v>26</v>
      </c>
      <c r="DQ32" s="329">
        <v>2</v>
      </c>
      <c r="DR32" s="330">
        <v>3</v>
      </c>
      <c r="DS32" s="202">
        <v>2</v>
      </c>
      <c r="DT32" s="200">
        <v>3281</v>
      </c>
      <c r="DU32" s="114">
        <v>2121</v>
      </c>
      <c r="DV32" s="201">
        <v>988</v>
      </c>
      <c r="DW32" s="114">
        <v>84</v>
      </c>
      <c r="DX32" s="114">
        <v>24</v>
      </c>
      <c r="DY32" s="114">
        <v>6</v>
      </c>
      <c r="DZ32" s="114">
        <v>11</v>
      </c>
      <c r="EA32" s="114">
        <v>34</v>
      </c>
      <c r="EB32" s="329">
        <v>3</v>
      </c>
      <c r="EC32" s="330">
        <v>5</v>
      </c>
      <c r="ED32" s="202">
        <v>5</v>
      </c>
      <c r="EE32" s="200">
        <v>3223</v>
      </c>
      <c r="EF32" s="114">
        <v>2060</v>
      </c>
      <c r="EG32" s="201">
        <v>1007</v>
      </c>
      <c r="EH32" s="114">
        <v>71</v>
      </c>
      <c r="EI32" s="114">
        <v>32</v>
      </c>
      <c r="EJ32" s="114">
        <v>6</v>
      </c>
      <c r="EK32" s="114">
        <v>15</v>
      </c>
      <c r="EL32" s="114">
        <v>26</v>
      </c>
      <c r="EM32" s="329">
        <v>3</v>
      </c>
      <c r="EN32" s="330">
        <v>1</v>
      </c>
      <c r="EO32" s="202">
        <v>2</v>
      </c>
      <c r="EP32" s="200">
        <v>3459</v>
      </c>
      <c r="EQ32" s="114">
        <v>2294</v>
      </c>
      <c r="ER32" s="201">
        <v>993</v>
      </c>
      <c r="ES32" s="114">
        <v>91</v>
      </c>
      <c r="ET32" s="114">
        <v>24</v>
      </c>
      <c r="EU32" s="114">
        <v>7</v>
      </c>
      <c r="EV32" s="114">
        <v>12</v>
      </c>
      <c r="EW32" s="114">
        <v>27</v>
      </c>
      <c r="EX32" s="329">
        <v>5</v>
      </c>
      <c r="EY32" s="330">
        <v>2</v>
      </c>
      <c r="EZ32" s="202">
        <v>4</v>
      </c>
      <c r="FA32" s="200">
        <v>3100</v>
      </c>
      <c r="FB32" s="114">
        <v>2044</v>
      </c>
      <c r="FC32" s="201">
        <v>904</v>
      </c>
      <c r="FD32" s="114">
        <v>81</v>
      </c>
      <c r="FE32" s="114">
        <v>21</v>
      </c>
      <c r="FF32" s="114">
        <v>9</v>
      </c>
      <c r="FG32" s="114">
        <v>5</v>
      </c>
      <c r="FH32" s="114">
        <v>25</v>
      </c>
      <c r="FI32" s="329">
        <v>6</v>
      </c>
      <c r="FJ32" s="330">
        <v>4</v>
      </c>
      <c r="FK32" s="202">
        <v>1</v>
      </c>
      <c r="FL32" s="200">
        <v>3084</v>
      </c>
      <c r="FM32" s="114">
        <v>2016</v>
      </c>
      <c r="FN32" s="201">
        <v>924</v>
      </c>
      <c r="FO32" s="114">
        <v>76</v>
      </c>
      <c r="FP32" s="114">
        <v>30</v>
      </c>
      <c r="FQ32" s="114">
        <v>7</v>
      </c>
      <c r="FR32" s="114">
        <v>11</v>
      </c>
      <c r="FS32" s="114">
        <v>11</v>
      </c>
      <c r="FT32" s="329">
        <v>3</v>
      </c>
      <c r="FU32" s="330">
        <v>4</v>
      </c>
      <c r="FV32" s="202">
        <v>2</v>
      </c>
      <c r="FW32" s="200">
        <v>3076</v>
      </c>
      <c r="FX32" s="114">
        <v>2006</v>
      </c>
      <c r="FY32" s="201">
        <v>912</v>
      </c>
      <c r="FZ32" s="114">
        <v>60</v>
      </c>
      <c r="GA32" s="114">
        <v>26</v>
      </c>
      <c r="GB32" s="114">
        <v>16</v>
      </c>
      <c r="GC32" s="114">
        <v>22</v>
      </c>
      <c r="GD32" s="114">
        <v>15</v>
      </c>
      <c r="GE32" s="329">
        <v>9</v>
      </c>
      <c r="GF32" s="330">
        <v>3</v>
      </c>
      <c r="GG32" s="202">
        <v>7</v>
      </c>
      <c r="GH32" s="200">
        <v>2940</v>
      </c>
      <c r="GI32" s="114">
        <v>1886</v>
      </c>
      <c r="GJ32" s="201">
        <v>877</v>
      </c>
      <c r="GK32" s="114">
        <v>62</v>
      </c>
      <c r="GL32" s="114">
        <v>18</v>
      </c>
      <c r="GM32" s="114">
        <v>52</v>
      </c>
      <c r="GN32" s="114">
        <v>16</v>
      </c>
      <c r="GO32" s="114">
        <v>17</v>
      </c>
      <c r="GP32" s="329">
        <v>4</v>
      </c>
      <c r="GQ32" s="330">
        <v>7</v>
      </c>
      <c r="GR32" s="202">
        <v>1</v>
      </c>
      <c r="GS32" s="200">
        <v>2757</v>
      </c>
      <c r="GT32" s="114">
        <v>1782</v>
      </c>
      <c r="GU32" s="201">
        <v>814</v>
      </c>
      <c r="GV32" s="114">
        <v>67</v>
      </c>
      <c r="GW32" s="114">
        <v>16</v>
      </c>
      <c r="GX32" s="114">
        <v>43</v>
      </c>
      <c r="GY32" s="114">
        <v>19</v>
      </c>
      <c r="GZ32" s="114">
        <v>14</v>
      </c>
      <c r="HA32" s="329">
        <v>1</v>
      </c>
      <c r="HB32" s="330">
        <v>0</v>
      </c>
      <c r="HC32" s="202">
        <v>1</v>
      </c>
      <c r="HD32" s="200">
        <v>2856</v>
      </c>
      <c r="HE32" s="114">
        <v>1861</v>
      </c>
      <c r="HF32" s="201">
        <v>807</v>
      </c>
      <c r="HG32" s="114">
        <v>81</v>
      </c>
      <c r="HH32" s="114">
        <v>24</v>
      </c>
      <c r="HI32" s="114">
        <v>58</v>
      </c>
      <c r="HJ32" s="114">
        <v>11</v>
      </c>
      <c r="HK32" s="114">
        <v>11</v>
      </c>
      <c r="HL32" s="329">
        <v>2</v>
      </c>
      <c r="HM32" s="330">
        <v>1</v>
      </c>
      <c r="HN32" s="202">
        <v>0</v>
      </c>
      <c r="HO32" s="200">
        <v>2737</v>
      </c>
      <c r="HP32" s="114">
        <v>1761</v>
      </c>
      <c r="HQ32" s="201">
        <v>811</v>
      </c>
      <c r="HR32" s="114">
        <v>54</v>
      </c>
      <c r="HS32" s="114">
        <v>23</v>
      </c>
      <c r="HT32" s="114">
        <v>48</v>
      </c>
      <c r="HU32" s="114">
        <v>17</v>
      </c>
      <c r="HV32" s="114">
        <v>16</v>
      </c>
      <c r="HW32" s="329">
        <v>5</v>
      </c>
      <c r="HX32" s="330">
        <v>1</v>
      </c>
      <c r="HY32" s="202">
        <v>1</v>
      </c>
      <c r="HZ32" s="200">
        <v>2841</v>
      </c>
      <c r="IA32" s="114">
        <v>1833</v>
      </c>
      <c r="IB32" s="201">
        <v>838</v>
      </c>
      <c r="IC32" s="114">
        <v>70</v>
      </c>
      <c r="ID32" s="114">
        <v>23</v>
      </c>
      <c r="IE32" s="114">
        <v>47</v>
      </c>
      <c r="IF32" s="114">
        <v>10</v>
      </c>
      <c r="IG32" s="114">
        <v>14</v>
      </c>
      <c r="IH32" s="329">
        <v>3</v>
      </c>
      <c r="II32" s="330">
        <v>0</v>
      </c>
      <c r="IJ32" s="202">
        <v>3</v>
      </c>
      <c r="IK32" s="200">
        <v>3074</v>
      </c>
      <c r="IL32" s="114">
        <v>2100</v>
      </c>
      <c r="IM32" s="201">
        <v>832</v>
      </c>
      <c r="IN32" s="114">
        <v>63</v>
      </c>
      <c r="IO32" s="114">
        <v>18</v>
      </c>
      <c r="IP32" s="114">
        <v>25</v>
      </c>
      <c r="IQ32" s="114">
        <v>14</v>
      </c>
      <c r="IR32" s="114">
        <v>16</v>
      </c>
      <c r="IS32" s="329">
        <v>2</v>
      </c>
      <c r="IT32" s="330">
        <v>1</v>
      </c>
      <c r="IU32" s="202">
        <v>3</v>
      </c>
    </row>
    <row r="33" spans="1:255" ht="11.4" x14ac:dyDescent="0.2">
      <c r="A33" s="405"/>
      <c r="C33" s="116" t="s">
        <v>102</v>
      </c>
      <c r="D33" s="106">
        <f t="shared" si="11"/>
        <v>110620</v>
      </c>
      <c r="E33" s="194">
        <f t="shared" si="12"/>
        <v>71615</v>
      </c>
      <c r="F33" s="194">
        <f t="shared" si="13"/>
        <v>33608</v>
      </c>
      <c r="G33" s="194">
        <f t="shared" si="14"/>
        <v>3381</v>
      </c>
      <c r="H33" s="176">
        <f t="shared" si="15"/>
        <v>574</v>
      </c>
      <c r="I33" s="176">
        <f t="shared" si="16"/>
        <v>660</v>
      </c>
      <c r="J33" s="176">
        <f t="shared" si="17"/>
        <v>204</v>
      </c>
      <c r="K33" s="176">
        <f t="shared" si="18"/>
        <v>404</v>
      </c>
      <c r="L33" s="176">
        <f t="shared" si="19"/>
        <v>103</v>
      </c>
      <c r="M33" s="176">
        <f t="shared" si="20"/>
        <v>40</v>
      </c>
      <c r="N33" s="107">
        <f t="shared" si="21"/>
        <v>31</v>
      </c>
      <c r="O33" s="108">
        <f t="shared" si="27"/>
        <v>64.739649249683609</v>
      </c>
      <c r="P33" s="109">
        <f t="shared" si="28"/>
        <v>30.381486168866388</v>
      </c>
      <c r="Q33" s="109">
        <f t="shared" si="29"/>
        <v>3.0564093292352195</v>
      </c>
      <c r="R33" s="179">
        <f t="shared" si="30"/>
        <v>0.5188935093111553</v>
      </c>
      <c r="S33" s="179">
        <f t="shared" si="5"/>
        <v>0.59663713614174652</v>
      </c>
      <c r="T33" s="179">
        <f t="shared" si="6"/>
        <v>0.18441511480744893</v>
      </c>
      <c r="U33" s="179">
        <f t="shared" si="7"/>
        <v>0.36521424697161453</v>
      </c>
      <c r="V33" s="179">
        <f t="shared" si="8"/>
        <v>9.3111553064545285E-2</v>
      </c>
      <c r="W33" s="179">
        <f t="shared" si="9"/>
        <v>3.6159826432833123E-2</v>
      </c>
      <c r="X33" s="110">
        <f t="shared" si="31"/>
        <v>2.8023865485445672E-2</v>
      </c>
      <c r="Y33" s="203">
        <v>4920</v>
      </c>
      <c r="Z33" s="115">
        <v>3130</v>
      </c>
      <c r="AA33" s="204">
        <v>1520</v>
      </c>
      <c r="AB33" s="115">
        <v>166</v>
      </c>
      <c r="AC33" s="115">
        <v>44</v>
      </c>
      <c r="AD33" s="115">
        <v>1</v>
      </c>
      <c r="AE33" s="115">
        <v>14</v>
      </c>
      <c r="AF33" s="115">
        <v>38</v>
      </c>
      <c r="AG33" s="327">
        <v>1</v>
      </c>
      <c r="AH33" s="328">
        <v>3</v>
      </c>
      <c r="AI33" s="205">
        <v>3</v>
      </c>
      <c r="AJ33" s="203">
        <v>5495</v>
      </c>
      <c r="AK33" s="115">
        <v>3505</v>
      </c>
      <c r="AL33" s="204">
        <v>1714</v>
      </c>
      <c r="AM33" s="115">
        <v>172</v>
      </c>
      <c r="AN33" s="115">
        <v>39</v>
      </c>
      <c r="AO33" s="115">
        <v>3</v>
      </c>
      <c r="AP33" s="115">
        <v>22</v>
      </c>
      <c r="AQ33" s="115">
        <v>30</v>
      </c>
      <c r="AR33" s="327">
        <v>5</v>
      </c>
      <c r="AS33" s="328">
        <v>5</v>
      </c>
      <c r="AT33" s="205">
        <v>0</v>
      </c>
      <c r="AU33" s="203">
        <v>6080</v>
      </c>
      <c r="AV33" s="115">
        <v>3912</v>
      </c>
      <c r="AW33" s="204">
        <v>1906</v>
      </c>
      <c r="AX33" s="115">
        <v>182</v>
      </c>
      <c r="AY33" s="115">
        <v>28</v>
      </c>
      <c r="AZ33" s="115">
        <v>1</v>
      </c>
      <c r="BA33" s="115">
        <v>17</v>
      </c>
      <c r="BB33" s="115">
        <v>24</v>
      </c>
      <c r="BC33" s="327">
        <v>8</v>
      </c>
      <c r="BD33" s="328">
        <v>2</v>
      </c>
      <c r="BE33" s="205">
        <v>0</v>
      </c>
      <c r="BF33" s="203">
        <v>5343</v>
      </c>
      <c r="BG33" s="115">
        <v>3527</v>
      </c>
      <c r="BH33" s="204">
        <v>1596</v>
      </c>
      <c r="BI33" s="115">
        <v>158</v>
      </c>
      <c r="BJ33" s="115">
        <v>17</v>
      </c>
      <c r="BK33" s="115">
        <v>0</v>
      </c>
      <c r="BL33" s="115">
        <v>13</v>
      </c>
      <c r="BM33" s="115">
        <v>22</v>
      </c>
      <c r="BN33" s="327">
        <v>6</v>
      </c>
      <c r="BO33" s="328">
        <v>1</v>
      </c>
      <c r="BP33" s="205">
        <v>3</v>
      </c>
      <c r="BQ33" s="203">
        <v>5923</v>
      </c>
      <c r="BR33" s="115">
        <v>3884</v>
      </c>
      <c r="BS33" s="204">
        <v>1786</v>
      </c>
      <c r="BT33" s="115">
        <v>187</v>
      </c>
      <c r="BU33" s="115">
        <v>25</v>
      </c>
      <c r="BV33" s="115">
        <v>1</v>
      </c>
      <c r="BW33" s="115">
        <v>6</v>
      </c>
      <c r="BX33" s="115">
        <v>27</v>
      </c>
      <c r="BY33" s="327">
        <v>3</v>
      </c>
      <c r="BZ33" s="328">
        <v>3</v>
      </c>
      <c r="CA33" s="205">
        <v>1</v>
      </c>
      <c r="CB33" s="203">
        <v>5807</v>
      </c>
      <c r="CC33" s="115">
        <v>3802</v>
      </c>
      <c r="CD33" s="204">
        <v>1765</v>
      </c>
      <c r="CE33" s="115">
        <v>172</v>
      </c>
      <c r="CF33" s="115">
        <v>34</v>
      </c>
      <c r="CG33" s="115">
        <v>2</v>
      </c>
      <c r="CH33" s="115">
        <v>10</v>
      </c>
      <c r="CI33" s="115">
        <v>15</v>
      </c>
      <c r="CJ33" s="327">
        <v>5</v>
      </c>
      <c r="CK33" s="328">
        <v>1</v>
      </c>
      <c r="CL33" s="205">
        <v>1</v>
      </c>
      <c r="CM33" s="203">
        <v>5747</v>
      </c>
      <c r="CN33" s="115">
        <v>3779</v>
      </c>
      <c r="CO33" s="204">
        <v>1715</v>
      </c>
      <c r="CP33" s="115">
        <v>191</v>
      </c>
      <c r="CQ33" s="115">
        <v>32</v>
      </c>
      <c r="CR33" s="115">
        <v>2</v>
      </c>
      <c r="CS33" s="115">
        <v>10</v>
      </c>
      <c r="CT33" s="115">
        <v>15</v>
      </c>
      <c r="CU33" s="327">
        <v>2</v>
      </c>
      <c r="CV33" s="328">
        <v>1</v>
      </c>
      <c r="CW33" s="205">
        <v>0</v>
      </c>
      <c r="CX33" s="203">
        <v>5475</v>
      </c>
      <c r="CY33" s="115">
        <v>3596</v>
      </c>
      <c r="CZ33" s="204">
        <v>1645</v>
      </c>
      <c r="DA33" s="115">
        <v>161</v>
      </c>
      <c r="DB33" s="115">
        <v>18</v>
      </c>
      <c r="DC33" s="115">
        <v>20</v>
      </c>
      <c r="DD33" s="115">
        <v>10</v>
      </c>
      <c r="DE33" s="115">
        <v>19</v>
      </c>
      <c r="DF33" s="327">
        <v>3</v>
      </c>
      <c r="DG33" s="328">
        <v>1</v>
      </c>
      <c r="DH33" s="205">
        <v>2</v>
      </c>
      <c r="DI33" s="203">
        <v>5685</v>
      </c>
      <c r="DJ33" s="115">
        <v>3719</v>
      </c>
      <c r="DK33" s="204">
        <v>1662</v>
      </c>
      <c r="DL33" s="115">
        <v>182</v>
      </c>
      <c r="DM33" s="115">
        <v>30</v>
      </c>
      <c r="DN33" s="115">
        <v>47</v>
      </c>
      <c r="DO33" s="115">
        <v>12</v>
      </c>
      <c r="DP33" s="115">
        <v>20</v>
      </c>
      <c r="DQ33" s="327">
        <v>9</v>
      </c>
      <c r="DR33" s="328">
        <v>4</v>
      </c>
      <c r="DS33" s="205">
        <v>0</v>
      </c>
      <c r="DT33" s="203">
        <v>5150</v>
      </c>
      <c r="DU33" s="115">
        <v>3278</v>
      </c>
      <c r="DV33" s="204">
        <v>1610</v>
      </c>
      <c r="DW33" s="115">
        <v>187</v>
      </c>
      <c r="DX33" s="115">
        <v>19</v>
      </c>
      <c r="DY33" s="115">
        <v>31</v>
      </c>
      <c r="DZ33" s="115">
        <v>5</v>
      </c>
      <c r="EA33" s="115">
        <v>14</v>
      </c>
      <c r="EB33" s="327">
        <v>5</v>
      </c>
      <c r="EC33" s="328">
        <v>1</v>
      </c>
      <c r="ED33" s="205">
        <v>0</v>
      </c>
      <c r="EE33" s="203">
        <v>4590</v>
      </c>
      <c r="EF33" s="115">
        <v>2983</v>
      </c>
      <c r="EG33" s="204">
        <v>1345</v>
      </c>
      <c r="EH33" s="115">
        <v>155</v>
      </c>
      <c r="EI33" s="115">
        <v>22</v>
      </c>
      <c r="EJ33" s="115">
        <v>43</v>
      </c>
      <c r="EK33" s="115">
        <v>15</v>
      </c>
      <c r="EL33" s="115">
        <v>14</v>
      </c>
      <c r="EM33" s="327">
        <v>7</v>
      </c>
      <c r="EN33" s="328">
        <v>5</v>
      </c>
      <c r="EO33" s="205">
        <v>1</v>
      </c>
      <c r="EP33" s="203">
        <v>6170</v>
      </c>
      <c r="EQ33" s="115">
        <v>3921</v>
      </c>
      <c r="ER33" s="204">
        <v>1924</v>
      </c>
      <c r="ES33" s="115">
        <v>201</v>
      </c>
      <c r="ET33" s="115">
        <v>29</v>
      </c>
      <c r="EU33" s="115">
        <v>47</v>
      </c>
      <c r="EV33" s="115">
        <v>9</v>
      </c>
      <c r="EW33" s="115">
        <v>26</v>
      </c>
      <c r="EX33" s="327">
        <v>9</v>
      </c>
      <c r="EY33" s="328">
        <v>3</v>
      </c>
      <c r="EZ33" s="205">
        <v>1</v>
      </c>
      <c r="FA33" s="203">
        <v>5196</v>
      </c>
      <c r="FB33" s="115">
        <v>3267</v>
      </c>
      <c r="FC33" s="204">
        <v>1559</v>
      </c>
      <c r="FD33" s="115">
        <v>219</v>
      </c>
      <c r="FE33" s="115">
        <v>29</v>
      </c>
      <c r="FF33" s="115">
        <v>101</v>
      </c>
      <c r="FG33" s="115">
        <v>5</v>
      </c>
      <c r="FH33" s="115">
        <v>12</v>
      </c>
      <c r="FI33" s="327">
        <v>4</v>
      </c>
      <c r="FJ33" s="328">
        <v>0</v>
      </c>
      <c r="FK33" s="205">
        <v>0</v>
      </c>
      <c r="FL33" s="203">
        <v>5122</v>
      </c>
      <c r="FM33" s="115">
        <v>3300</v>
      </c>
      <c r="FN33" s="204">
        <v>1544</v>
      </c>
      <c r="FO33" s="115">
        <v>167</v>
      </c>
      <c r="FP33" s="115">
        <v>23</v>
      </c>
      <c r="FQ33" s="115">
        <v>53</v>
      </c>
      <c r="FR33" s="115">
        <v>7</v>
      </c>
      <c r="FS33" s="115">
        <v>19</v>
      </c>
      <c r="FT33" s="327">
        <v>7</v>
      </c>
      <c r="FU33" s="328">
        <v>0</v>
      </c>
      <c r="FV33" s="205">
        <v>2</v>
      </c>
      <c r="FW33" s="203">
        <v>4882</v>
      </c>
      <c r="FX33" s="115">
        <v>3134</v>
      </c>
      <c r="FY33" s="204">
        <v>1483</v>
      </c>
      <c r="FZ33" s="115">
        <v>125</v>
      </c>
      <c r="GA33" s="115">
        <v>30</v>
      </c>
      <c r="GB33" s="115">
        <v>71</v>
      </c>
      <c r="GC33" s="115">
        <v>11</v>
      </c>
      <c r="GD33" s="115">
        <v>20</v>
      </c>
      <c r="GE33" s="327">
        <v>5</v>
      </c>
      <c r="GF33" s="328">
        <v>0</v>
      </c>
      <c r="GG33" s="205">
        <v>3</v>
      </c>
      <c r="GH33" s="203">
        <v>5013</v>
      </c>
      <c r="GI33" s="115">
        <v>3176</v>
      </c>
      <c r="GJ33" s="204">
        <v>1612</v>
      </c>
      <c r="GK33" s="115">
        <v>113</v>
      </c>
      <c r="GL33" s="115">
        <v>23</v>
      </c>
      <c r="GM33" s="115">
        <v>49</v>
      </c>
      <c r="GN33" s="115">
        <v>11</v>
      </c>
      <c r="GO33" s="115">
        <v>20</v>
      </c>
      <c r="GP33" s="327">
        <v>4</v>
      </c>
      <c r="GQ33" s="328">
        <v>3</v>
      </c>
      <c r="GR33" s="205">
        <v>2</v>
      </c>
      <c r="GS33" s="203">
        <v>4397</v>
      </c>
      <c r="GT33" s="115">
        <v>2820</v>
      </c>
      <c r="GU33" s="204">
        <v>1349</v>
      </c>
      <c r="GV33" s="115">
        <v>128</v>
      </c>
      <c r="GW33" s="115">
        <v>21</v>
      </c>
      <c r="GX33" s="115">
        <v>50</v>
      </c>
      <c r="GY33" s="115">
        <v>5</v>
      </c>
      <c r="GZ33" s="115">
        <v>17</v>
      </c>
      <c r="HA33" s="327">
        <v>4</v>
      </c>
      <c r="HB33" s="328">
        <v>1</v>
      </c>
      <c r="HC33" s="205">
        <v>2</v>
      </c>
      <c r="HD33" s="203">
        <v>5457</v>
      </c>
      <c r="HE33" s="115">
        <v>3510</v>
      </c>
      <c r="HF33" s="204">
        <v>1723</v>
      </c>
      <c r="HG33" s="115">
        <v>143</v>
      </c>
      <c r="HH33" s="115">
        <v>23</v>
      </c>
      <c r="HI33" s="115">
        <v>36</v>
      </c>
      <c r="HJ33" s="115">
        <v>4</v>
      </c>
      <c r="HK33" s="115">
        <v>17</v>
      </c>
      <c r="HL33" s="327">
        <v>1</v>
      </c>
      <c r="HM33" s="328">
        <v>0</v>
      </c>
      <c r="HN33" s="205">
        <v>0</v>
      </c>
      <c r="HO33" s="203">
        <v>4762</v>
      </c>
      <c r="HP33" s="115">
        <v>3107</v>
      </c>
      <c r="HQ33" s="204">
        <v>1443</v>
      </c>
      <c r="HR33" s="115">
        <v>134</v>
      </c>
      <c r="HS33" s="115">
        <v>22</v>
      </c>
      <c r="HT33" s="115">
        <v>34</v>
      </c>
      <c r="HU33" s="115">
        <v>5</v>
      </c>
      <c r="HV33" s="115">
        <v>11</v>
      </c>
      <c r="HW33" s="327">
        <v>2</v>
      </c>
      <c r="HX33" s="328">
        <v>0</v>
      </c>
      <c r="HY33" s="205">
        <v>4</v>
      </c>
      <c r="HZ33" s="203">
        <v>5190</v>
      </c>
      <c r="IA33" s="115">
        <v>3395</v>
      </c>
      <c r="IB33" s="204">
        <v>1570</v>
      </c>
      <c r="IC33" s="115">
        <v>131</v>
      </c>
      <c r="ID33" s="115">
        <v>28</v>
      </c>
      <c r="IE33" s="115">
        <v>36</v>
      </c>
      <c r="IF33" s="115">
        <v>6</v>
      </c>
      <c r="IG33" s="115">
        <v>12</v>
      </c>
      <c r="IH33" s="327">
        <v>8</v>
      </c>
      <c r="II33" s="328">
        <v>1</v>
      </c>
      <c r="IJ33" s="205">
        <v>3</v>
      </c>
      <c r="IK33" s="203">
        <v>4216</v>
      </c>
      <c r="IL33" s="115">
        <v>2870</v>
      </c>
      <c r="IM33" s="204">
        <v>1137</v>
      </c>
      <c r="IN33" s="115">
        <v>107</v>
      </c>
      <c r="IO33" s="115">
        <v>38</v>
      </c>
      <c r="IP33" s="115">
        <v>32</v>
      </c>
      <c r="IQ33" s="115">
        <v>7</v>
      </c>
      <c r="IR33" s="115">
        <v>12</v>
      </c>
      <c r="IS33" s="327">
        <v>5</v>
      </c>
      <c r="IT33" s="328">
        <v>5</v>
      </c>
      <c r="IU33" s="205">
        <v>3</v>
      </c>
    </row>
    <row r="34" spans="1:255" ht="11.4" x14ac:dyDescent="0.2">
      <c r="A34" s="405"/>
      <c r="C34" s="117" t="s">
        <v>103</v>
      </c>
      <c r="D34" s="101">
        <f t="shared" si="11"/>
        <v>236057</v>
      </c>
      <c r="E34" s="193">
        <f t="shared" si="12"/>
        <v>157353</v>
      </c>
      <c r="F34" s="193">
        <f t="shared" si="13"/>
        <v>68321</v>
      </c>
      <c r="G34" s="193">
        <f t="shared" si="14"/>
        <v>5811</v>
      </c>
      <c r="H34" s="175">
        <f t="shared" si="15"/>
        <v>658</v>
      </c>
      <c r="I34" s="175">
        <f t="shared" si="16"/>
        <v>834</v>
      </c>
      <c r="J34" s="175">
        <f t="shared" si="17"/>
        <v>1143</v>
      </c>
      <c r="K34" s="175">
        <f t="shared" si="18"/>
        <v>1059</v>
      </c>
      <c r="L34" s="175">
        <f t="shared" si="19"/>
        <v>288</v>
      </c>
      <c r="M34" s="175">
        <f t="shared" si="20"/>
        <v>149</v>
      </c>
      <c r="N34" s="102">
        <f t="shared" si="21"/>
        <v>441</v>
      </c>
      <c r="O34" s="103">
        <f t="shared" ref="O34:O35" si="32">(E34/$D34)*100</f>
        <v>66.658900180888509</v>
      </c>
      <c r="P34" s="104">
        <f t="shared" ref="P34:P35" si="33">(F34/$D34)*100</f>
        <v>28.942585900862927</v>
      </c>
      <c r="Q34" s="104">
        <f t="shared" ref="Q34:Q35" si="34">(G34/$D34)*100</f>
        <v>2.4616935740096673</v>
      </c>
      <c r="R34" s="178">
        <f t="shared" ref="R34:R35" si="35">(H34/$D34)*100</f>
        <v>0.27874623501950802</v>
      </c>
      <c r="S34" s="178">
        <f t="shared" si="5"/>
        <v>0.35330449848977152</v>
      </c>
      <c r="T34" s="178">
        <f t="shared" si="6"/>
        <v>0.48420508605972284</v>
      </c>
      <c r="U34" s="178">
        <f t="shared" si="7"/>
        <v>0.44862046031255165</v>
      </c>
      <c r="V34" s="178">
        <f t="shared" si="8"/>
        <v>0.12200443113315851</v>
      </c>
      <c r="W34" s="178">
        <f t="shared" si="9"/>
        <v>6.3120348051529926E-2</v>
      </c>
      <c r="X34" s="105">
        <f t="shared" ref="X34:X35" si="36">(N34/$D34)*100</f>
        <v>0.18681928517264898</v>
      </c>
      <c r="Y34" s="200">
        <v>7253</v>
      </c>
      <c r="Z34" s="114">
        <v>4734</v>
      </c>
      <c r="AA34" s="201">
        <v>2151</v>
      </c>
      <c r="AB34" s="114">
        <v>243</v>
      </c>
      <c r="AC34" s="114">
        <v>27</v>
      </c>
      <c r="AD34" s="114">
        <v>7</v>
      </c>
      <c r="AE34" s="114">
        <v>26</v>
      </c>
      <c r="AF34" s="114">
        <v>36</v>
      </c>
      <c r="AG34" s="329">
        <v>10</v>
      </c>
      <c r="AH34" s="330">
        <v>8</v>
      </c>
      <c r="AI34" s="202">
        <v>11</v>
      </c>
      <c r="AJ34" s="200">
        <v>9150</v>
      </c>
      <c r="AK34" s="114">
        <v>6041</v>
      </c>
      <c r="AL34" s="201">
        <v>2682</v>
      </c>
      <c r="AM34" s="114">
        <v>287</v>
      </c>
      <c r="AN34" s="114">
        <v>20</v>
      </c>
      <c r="AO34" s="114">
        <v>21</v>
      </c>
      <c r="AP34" s="114">
        <v>38</v>
      </c>
      <c r="AQ34" s="114">
        <v>37</v>
      </c>
      <c r="AR34" s="329">
        <v>12</v>
      </c>
      <c r="AS34" s="330">
        <v>2</v>
      </c>
      <c r="AT34" s="202">
        <v>10</v>
      </c>
      <c r="AU34" s="200">
        <v>11467</v>
      </c>
      <c r="AV34" s="114">
        <v>7721</v>
      </c>
      <c r="AW34" s="201">
        <v>3307</v>
      </c>
      <c r="AX34" s="114">
        <v>271</v>
      </c>
      <c r="AY34" s="114">
        <v>33</v>
      </c>
      <c r="AZ34" s="114">
        <v>12</v>
      </c>
      <c r="BA34" s="114">
        <v>50</v>
      </c>
      <c r="BB34" s="114">
        <v>43</v>
      </c>
      <c r="BC34" s="329">
        <v>13</v>
      </c>
      <c r="BD34" s="330">
        <v>3</v>
      </c>
      <c r="BE34" s="202">
        <v>14</v>
      </c>
      <c r="BF34" s="200">
        <v>12498</v>
      </c>
      <c r="BG34" s="114">
        <v>8319</v>
      </c>
      <c r="BH34" s="201">
        <v>3679</v>
      </c>
      <c r="BI34" s="114">
        <v>311</v>
      </c>
      <c r="BJ34" s="114">
        <v>31</v>
      </c>
      <c r="BK34" s="114">
        <v>17</v>
      </c>
      <c r="BL34" s="114">
        <v>49</v>
      </c>
      <c r="BM34" s="114">
        <v>54</v>
      </c>
      <c r="BN34" s="329">
        <v>7</v>
      </c>
      <c r="BO34" s="330">
        <v>6</v>
      </c>
      <c r="BP34" s="202">
        <v>25</v>
      </c>
      <c r="BQ34" s="200">
        <v>10964</v>
      </c>
      <c r="BR34" s="114">
        <v>7226</v>
      </c>
      <c r="BS34" s="201">
        <v>3244</v>
      </c>
      <c r="BT34" s="114">
        <v>294</v>
      </c>
      <c r="BU34" s="114">
        <v>43</v>
      </c>
      <c r="BV34" s="114">
        <v>25</v>
      </c>
      <c r="BW34" s="114">
        <v>46</v>
      </c>
      <c r="BX34" s="114">
        <v>46</v>
      </c>
      <c r="BY34" s="329">
        <v>11</v>
      </c>
      <c r="BZ34" s="330">
        <v>4</v>
      </c>
      <c r="CA34" s="202">
        <v>25</v>
      </c>
      <c r="CB34" s="200">
        <v>11800</v>
      </c>
      <c r="CC34" s="114">
        <v>7917</v>
      </c>
      <c r="CD34" s="201">
        <v>3352</v>
      </c>
      <c r="CE34" s="114">
        <v>323</v>
      </c>
      <c r="CF34" s="114">
        <v>32</v>
      </c>
      <c r="CG34" s="114">
        <v>31</v>
      </c>
      <c r="CH34" s="114">
        <v>44</v>
      </c>
      <c r="CI34" s="114">
        <v>56</v>
      </c>
      <c r="CJ34" s="329">
        <v>11</v>
      </c>
      <c r="CK34" s="330">
        <v>8</v>
      </c>
      <c r="CL34" s="202">
        <v>26</v>
      </c>
      <c r="CM34" s="200">
        <v>12261</v>
      </c>
      <c r="CN34" s="114">
        <v>8251</v>
      </c>
      <c r="CO34" s="201">
        <v>3500</v>
      </c>
      <c r="CP34" s="114">
        <v>297</v>
      </c>
      <c r="CQ34" s="114">
        <v>44</v>
      </c>
      <c r="CR34" s="114">
        <v>23</v>
      </c>
      <c r="CS34" s="114">
        <v>42</v>
      </c>
      <c r="CT34" s="114">
        <v>62</v>
      </c>
      <c r="CU34" s="329">
        <v>13</v>
      </c>
      <c r="CV34" s="330">
        <v>6</v>
      </c>
      <c r="CW34" s="202">
        <v>23</v>
      </c>
      <c r="CX34" s="200">
        <v>11983</v>
      </c>
      <c r="CY34" s="114">
        <v>8024</v>
      </c>
      <c r="CZ34" s="201">
        <v>3408</v>
      </c>
      <c r="DA34" s="114">
        <v>329</v>
      </c>
      <c r="DB34" s="114">
        <v>30</v>
      </c>
      <c r="DC34" s="114">
        <v>33</v>
      </c>
      <c r="DD34" s="114">
        <v>61</v>
      </c>
      <c r="DE34" s="114">
        <v>51</v>
      </c>
      <c r="DF34" s="329">
        <v>12</v>
      </c>
      <c r="DG34" s="330">
        <v>10</v>
      </c>
      <c r="DH34" s="202">
        <v>25</v>
      </c>
      <c r="DI34" s="200">
        <v>12083</v>
      </c>
      <c r="DJ34" s="114">
        <v>8089</v>
      </c>
      <c r="DK34" s="201">
        <v>3460</v>
      </c>
      <c r="DL34" s="114">
        <v>319</v>
      </c>
      <c r="DM34" s="114">
        <v>38</v>
      </c>
      <c r="DN34" s="114">
        <v>31</v>
      </c>
      <c r="DO34" s="114">
        <v>66</v>
      </c>
      <c r="DP34" s="114">
        <v>42</v>
      </c>
      <c r="DQ34" s="329">
        <v>11</v>
      </c>
      <c r="DR34" s="330">
        <v>11</v>
      </c>
      <c r="DS34" s="202">
        <v>16</v>
      </c>
      <c r="DT34" s="200">
        <v>11087</v>
      </c>
      <c r="DU34" s="114">
        <v>7310</v>
      </c>
      <c r="DV34" s="201">
        <v>3222</v>
      </c>
      <c r="DW34" s="114">
        <v>295</v>
      </c>
      <c r="DX34" s="114">
        <v>42</v>
      </c>
      <c r="DY34" s="114">
        <v>48</v>
      </c>
      <c r="DZ34" s="114">
        <v>59</v>
      </c>
      <c r="EA34" s="114">
        <v>69</v>
      </c>
      <c r="EB34" s="329">
        <v>17</v>
      </c>
      <c r="EC34" s="330">
        <v>6</v>
      </c>
      <c r="ED34" s="202">
        <v>19</v>
      </c>
      <c r="EE34" s="200">
        <v>10905</v>
      </c>
      <c r="EF34" s="114">
        <v>7193</v>
      </c>
      <c r="EG34" s="201">
        <v>3275</v>
      </c>
      <c r="EH34" s="114">
        <v>224</v>
      </c>
      <c r="EI34" s="114">
        <v>27</v>
      </c>
      <c r="EJ34" s="114">
        <v>42</v>
      </c>
      <c r="EK34" s="114">
        <v>48</v>
      </c>
      <c r="EL34" s="114">
        <v>51</v>
      </c>
      <c r="EM34" s="329">
        <v>16</v>
      </c>
      <c r="EN34" s="330">
        <v>11</v>
      </c>
      <c r="EO34" s="202">
        <v>18</v>
      </c>
      <c r="EP34" s="200">
        <v>12439</v>
      </c>
      <c r="EQ34" s="114">
        <v>8252</v>
      </c>
      <c r="ER34" s="201">
        <v>3620</v>
      </c>
      <c r="ES34" s="114">
        <v>318</v>
      </c>
      <c r="ET34" s="114">
        <v>33</v>
      </c>
      <c r="EU34" s="114">
        <v>29</v>
      </c>
      <c r="EV34" s="114">
        <v>68</v>
      </c>
      <c r="EW34" s="114">
        <v>62</v>
      </c>
      <c r="EX34" s="329">
        <v>12</v>
      </c>
      <c r="EY34" s="330">
        <v>8</v>
      </c>
      <c r="EZ34" s="202">
        <v>37</v>
      </c>
      <c r="FA34" s="200">
        <v>11606</v>
      </c>
      <c r="FB34" s="114">
        <v>7764</v>
      </c>
      <c r="FC34" s="201">
        <v>3295</v>
      </c>
      <c r="FD34" s="114">
        <v>279</v>
      </c>
      <c r="FE34" s="114">
        <v>28</v>
      </c>
      <c r="FF34" s="114">
        <v>60</v>
      </c>
      <c r="FG34" s="114">
        <v>84</v>
      </c>
      <c r="FH34" s="114">
        <v>54</v>
      </c>
      <c r="FI34" s="329">
        <v>12</v>
      </c>
      <c r="FJ34" s="330">
        <v>6</v>
      </c>
      <c r="FK34" s="202">
        <v>24</v>
      </c>
      <c r="FL34" s="200">
        <v>11485</v>
      </c>
      <c r="FM34" s="114">
        <v>7689</v>
      </c>
      <c r="FN34" s="201">
        <v>3278</v>
      </c>
      <c r="FO34" s="114">
        <v>286</v>
      </c>
      <c r="FP34" s="114">
        <v>24</v>
      </c>
      <c r="FQ34" s="114">
        <v>50</v>
      </c>
      <c r="FR34" s="114">
        <v>61</v>
      </c>
      <c r="FS34" s="114">
        <v>50</v>
      </c>
      <c r="FT34" s="329">
        <v>17</v>
      </c>
      <c r="FU34" s="330">
        <v>9</v>
      </c>
      <c r="FV34" s="202">
        <v>21</v>
      </c>
      <c r="FW34" s="200">
        <v>11551</v>
      </c>
      <c r="FX34" s="114">
        <v>7725</v>
      </c>
      <c r="FY34" s="201">
        <v>3302</v>
      </c>
      <c r="FZ34" s="114">
        <v>257</v>
      </c>
      <c r="GA34" s="114">
        <v>36</v>
      </c>
      <c r="GB34" s="114">
        <v>70</v>
      </c>
      <c r="GC34" s="114">
        <v>48</v>
      </c>
      <c r="GD34" s="114">
        <v>54</v>
      </c>
      <c r="GE34" s="329">
        <v>24</v>
      </c>
      <c r="GF34" s="330">
        <v>10</v>
      </c>
      <c r="GG34" s="202">
        <v>25</v>
      </c>
      <c r="GH34" s="200">
        <v>11517</v>
      </c>
      <c r="GI34" s="114">
        <v>7711</v>
      </c>
      <c r="GJ34" s="201">
        <v>3304</v>
      </c>
      <c r="GK34" s="114">
        <v>274</v>
      </c>
      <c r="GL34" s="114">
        <v>34</v>
      </c>
      <c r="GM34" s="114">
        <v>58</v>
      </c>
      <c r="GN34" s="114">
        <v>54</v>
      </c>
      <c r="GO34" s="114">
        <v>52</v>
      </c>
      <c r="GP34" s="329">
        <v>8</v>
      </c>
      <c r="GQ34" s="330">
        <v>3</v>
      </c>
      <c r="GR34" s="202">
        <v>19</v>
      </c>
      <c r="GS34" s="200">
        <v>10204</v>
      </c>
      <c r="GT34" s="114">
        <v>6754</v>
      </c>
      <c r="GU34" s="201">
        <v>3005</v>
      </c>
      <c r="GV34" s="114">
        <v>232</v>
      </c>
      <c r="GW34" s="114">
        <v>22</v>
      </c>
      <c r="GX34" s="114">
        <v>59</v>
      </c>
      <c r="GY34" s="114">
        <v>55</v>
      </c>
      <c r="GZ34" s="114">
        <v>44</v>
      </c>
      <c r="HA34" s="329">
        <v>6</v>
      </c>
      <c r="HB34" s="330">
        <v>10</v>
      </c>
      <c r="HC34" s="202">
        <v>17</v>
      </c>
      <c r="HD34" s="200">
        <v>11835</v>
      </c>
      <c r="HE34" s="114">
        <v>7899</v>
      </c>
      <c r="HF34" s="201">
        <v>3417</v>
      </c>
      <c r="HG34" s="114">
        <v>253</v>
      </c>
      <c r="HH34" s="114">
        <v>27</v>
      </c>
      <c r="HI34" s="114">
        <v>70</v>
      </c>
      <c r="HJ34" s="114">
        <v>64</v>
      </c>
      <c r="HK34" s="114">
        <v>60</v>
      </c>
      <c r="HL34" s="329">
        <v>23</v>
      </c>
      <c r="HM34" s="330">
        <v>6</v>
      </c>
      <c r="HN34" s="202">
        <v>16</v>
      </c>
      <c r="HO34" s="200">
        <v>11234</v>
      </c>
      <c r="HP34" s="114">
        <v>7534</v>
      </c>
      <c r="HQ34" s="201">
        <v>3229</v>
      </c>
      <c r="HR34" s="114">
        <v>237</v>
      </c>
      <c r="HS34" s="114">
        <v>36</v>
      </c>
      <c r="HT34" s="114">
        <v>52</v>
      </c>
      <c r="HU34" s="114">
        <v>57</v>
      </c>
      <c r="HV34" s="114">
        <v>35</v>
      </c>
      <c r="HW34" s="329">
        <v>17</v>
      </c>
      <c r="HX34" s="330">
        <v>8</v>
      </c>
      <c r="HY34" s="202">
        <v>29</v>
      </c>
      <c r="HZ34" s="200">
        <v>11750</v>
      </c>
      <c r="IA34" s="114">
        <v>7862</v>
      </c>
      <c r="IB34" s="201">
        <v>3415</v>
      </c>
      <c r="IC34" s="114">
        <v>246</v>
      </c>
      <c r="ID34" s="114">
        <v>27</v>
      </c>
      <c r="IE34" s="114">
        <v>52</v>
      </c>
      <c r="IF34" s="114">
        <v>50</v>
      </c>
      <c r="IG34" s="114">
        <v>51</v>
      </c>
      <c r="IH34" s="329">
        <v>16</v>
      </c>
      <c r="II34" s="330">
        <v>7</v>
      </c>
      <c r="IJ34" s="202">
        <v>24</v>
      </c>
      <c r="IK34" s="200">
        <v>10985</v>
      </c>
      <c r="IL34" s="114">
        <v>7338</v>
      </c>
      <c r="IM34" s="201">
        <v>3176</v>
      </c>
      <c r="IN34" s="114">
        <v>236</v>
      </c>
      <c r="IO34" s="114">
        <v>24</v>
      </c>
      <c r="IP34" s="114">
        <v>44</v>
      </c>
      <c r="IQ34" s="114">
        <v>73</v>
      </c>
      <c r="IR34" s="114">
        <v>50</v>
      </c>
      <c r="IS34" s="329">
        <v>20</v>
      </c>
      <c r="IT34" s="330">
        <v>7</v>
      </c>
      <c r="IU34" s="202">
        <v>17</v>
      </c>
    </row>
    <row r="35" spans="1:255" ht="11.4" x14ac:dyDescent="0.2">
      <c r="A35" s="405"/>
      <c r="C35" s="116" t="s">
        <v>104</v>
      </c>
      <c r="D35" s="106">
        <f t="shared" si="11"/>
        <v>173988</v>
      </c>
      <c r="E35" s="194">
        <f t="shared" si="12"/>
        <v>112184</v>
      </c>
      <c r="F35" s="194">
        <f t="shared" si="13"/>
        <v>54152</v>
      </c>
      <c r="G35" s="194">
        <f t="shared" si="14"/>
        <v>4885</v>
      </c>
      <c r="H35" s="176">
        <f t="shared" si="15"/>
        <v>824</v>
      </c>
      <c r="I35" s="176">
        <f t="shared" si="16"/>
        <v>218</v>
      </c>
      <c r="J35" s="176">
        <f t="shared" si="17"/>
        <v>516</v>
      </c>
      <c r="K35" s="176">
        <f t="shared" si="18"/>
        <v>715</v>
      </c>
      <c r="L35" s="176">
        <f t="shared" si="19"/>
        <v>204</v>
      </c>
      <c r="M35" s="176">
        <f t="shared" si="20"/>
        <v>84</v>
      </c>
      <c r="N35" s="107">
        <f t="shared" si="21"/>
        <v>206</v>
      </c>
      <c r="O35" s="108">
        <f t="shared" si="32"/>
        <v>64.478009977699614</v>
      </c>
      <c r="P35" s="109">
        <f t="shared" si="33"/>
        <v>31.123985562222682</v>
      </c>
      <c r="Q35" s="109">
        <f t="shared" si="34"/>
        <v>2.8076648964296389</v>
      </c>
      <c r="R35" s="179">
        <f t="shared" si="35"/>
        <v>0.47359588017564425</v>
      </c>
      <c r="S35" s="179">
        <f t="shared" si="5"/>
        <v>0.12529599742510977</v>
      </c>
      <c r="T35" s="179">
        <f t="shared" si="6"/>
        <v>0.29657217739154423</v>
      </c>
      <c r="U35" s="179">
        <f t="shared" si="7"/>
        <v>0.41094788146308936</v>
      </c>
      <c r="V35" s="179">
        <f t="shared" si="8"/>
        <v>0.11724946548037796</v>
      </c>
      <c r="W35" s="179">
        <f t="shared" si="9"/>
        <v>4.8279191668390925E-2</v>
      </c>
      <c r="X35" s="110">
        <f t="shared" si="36"/>
        <v>0.11839897004391106</v>
      </c>
      <c r="Y35" s="203">
        <v>6210</v>
      </c>
      <c r="Z35" s="115">
        <v>4004</v>
      </c>
      <c r="AA35" s="204">
        <v>1931</v>
      </c>
      <c r="AB35" s="115">
        <v>195</v>
      </c>
      <c r="AC35" s="115">
        <v>30</v>
      </c>
      <c r="AD35" s="115">
        <v>7</v>
      </c>
      <c r="AE35" s="115">
        <v>18</v>
      </c>
      <c r="AF35" s="115">
        <v>19</v>
      </c>
      <c r="AG35" s="327">
        <v>3</v>
      </c>
      <c r="AH35" s="328">
        <v>2</v>
      </c>
      <c r="AI35" s="205">
        <v>1</v>
      </c>
      <c r="AJ35" s="203">
        <v>7709</v>
      </c>
      <c r="AK35" s="115">
        <v>4958</v>
      </c>
      <c r="AL35" s="204">
        <v>2380</v>
      </c>
      <c r="AM35" s="115">
        <v>271</v>
      </c>
      <c r="AN35" s="115">
        <v>35</v>
      </c>
      <c r="AO35" s="115">
        <v>5</v>
      </c>
      <c r="AP35" s="115">
        <v>25</v>
      </c>
      <c r="AQ35" s="115">
        <v>20</v>
      </c>
      <c r="AR35" s="327">
        <v>12</v>
      </c>
      <c r="AS35" s="328">
        <v>3</v>
      </c>
      <c r="AT35" s="205">
        <v>0</v>
      </c>
      <c r="AU35" s="203">
        <v>9232</v>
      </c>
      <c r="AV35" s="115">
        <v>5987</v>
      </c>
      <c r="AW35" s="204">
        <v>2870</v>
      </c>
      <c r="AX35" s="115">
        <v>260</v>
      </c>
      <c r="AY35" s="115">
        <v>37</v>
      </c>
      <c r="AZ35" s="115">
        <v>6</v>
      </c>
      <c r="BA35" s="115">
        <v>30</v>
      </c>
      <c r="BB35" s="115">
        <v>27</v>
      </c>
      <c r="BC35" s="327">
        <v>5</v>
      </c>
      <c r="BD35" s="328">
        <v>4</v>
      </c>
      <c r="BE35" s="205">
        <v>6</v>
      </c>
      <c r="BF35" s="203">
        <v>9071</v>
      </c>
      <c r="BG35" s="115">
        <v>5874</v>
      </c>
      <c r="BH35" s="204">
        <v>2842</v>
      </c>
      <c r="BI35" s="115">
        <v>254</v>
      </c>
      <c r="BJ35" s="115">
        <v>31</v>
      </c>
      <c r="BK35" s="115">
        <v>11</v>
      </c>
      <c r="BL35" s="115">
        <v>18</v>
      </c>
      <c r="BM35" s="115">
        <v>17</v>
      </c>
      <c r="BN35" s="327">
        <v>16</v>
      </c>
      <c r="BO35" s="328">
        <v>3</v>
      </c>
      <c r="BP35" s="205">
        <v>5</v>
      </c>
      <c r="BQ35" s="203">
        <v>7906</v>
      </c>
      <c r="BR35" s="115">
        <v>5128</v>
      </c>
      <c r="BS35" s="204">
        <v>2466</v>
      </c>
      <c r="BT35" s="115">
        <v>219</v>
      </c>
      <c r="BU35" s="115">
        <v>27</v>
      </c>
      <c r="BV35" s="115">
        <v>6</v>
      </c>
      <c r="BW35" s="115">
        <v>16</v>
      </c>
      <c r="BX35" s="115">
        <v>24</v>
      </c>
      <c r="BY35" s="327">
        <v>13</v>
      </c>
      <c r="BZ35" s="328">
        <v>1</v>
      </c>
      <c r="CA35" s="205">
        <v>6</v>
      </c>
      <c r="CB35" s="203">
        <v>8282</v>
      </c>
      <c r="CC35" s="115">
        <v>5364</v>
      </c>
      <c r="CD35" s="204">
        <v>2588</v>
      </c>
      <c r="CE35" s="115">
        <v>238</v>
      </c>
      <c r="CF35" s="115">
        <v>35</v>
      </c>
      <c r="CG35" s="115">
        <v>4</v>
      </c>
      <c r="CH35" s="115">
        <v>15</v>
      </c>
      <c r="CI35" s="115">
        <v>17</v>
      </c>
      <c r="CJ35" s="327">
        <v>6</v>
      </c>
      <c r="CK35" s="328">
        <v>8</v>
      </c>
      <c r="CL35" s="205">
        <v>7</v>
      </c>
      <c r="CM35" s="203">
        <v>8816</v>
      </c>
      <c r="CN35" s="115">
        <v>5774</v>
      </c>
      <c r="CO35" s="204">
        <v>2634</v>
      </c>
      <c r="CP35" s="115">
        <v>273</v>
      </c>
      <c r="CQ35" s="115">
        <v>56</v>
      </c>
      <c r="CR35" s="115">
        <v>9</v>
      </c>
      <c r="CS35" s="115">
        <v>29</v>
      </c>
      <c r="CT35" s="115">
        <v>23</v>
      </c>
      <c r="CU35" s="327">
        <v>11</v>
      </c>
      <c r="CV35" s="328">
        <v>0</v>
      </c>
      <c r="CW35" s="205">
        <v>7</v>
      </c>
      <c r="CX35" s="203">
        <v>8801</v>
      </c>
      <c r="CY35" s="115">
        <v>5672</v>
      </c>
      <c r="CZ35" s="204">
        <v>2720</v>
      </c>
      <c r="DA35" s="115">
        <v>274</v>
      </c>
      <c r="DB35" s="115">
        <v>36</v>
      </c>
      <c r="DC35" s="115">
        <v>7</v>
      </c>
      <c r="DD35" s="115">
        <v>27</v>
      </c>
      <c r="DE35" s="115">
        <v>29</v>
      </c>
      <c r="DF35" s="327">
        <v>19</v>
      </c>
      <c r="DG35" s="328">
        <v>6</v>
      </c>
      <c r="DH35" s="205">
        <v>11</v>
      </c>
      <c r="DI35" s="203">
        <v>8900</v>
      </c>
      <c r="DJ35" s="115">
        <v>5762</v>
      </c>
      <c r="DK35" s="204">
        <v>2723</v>
      </c>
      <c r="DL35" s="115">
        <v>281</v>
      </c>
      <c r="DM35" s="115">
        <v>45</v>
      </c>
      <c r="DN35" s="115">
        <v>14</v>
      </c>
      <c r="DO35" s="115">
        <v>28</v>
      </c>
      <c r="DP35" s="115">
        <v>20</v>
      </c>
      <c r="DQ35" s="327">
        <v>12</v>
      </c>
      <c r="DR35" s="328">
        <v>5</v>
      </c>
      <c r="DS35" s="205">
        <v>10</v>
      </c>
      <c r="DT35" s="203">
        <v>8745</v>
      </c>
      <c r="DU35" s="115">
        <v>5529</v>
      </c>
      <c r="DV35" s="204">
        <v>2829</v>
      </c>
      <c r="DW35" s="115">
        <v>246</v>
      </c>
      <c r="DX35" s="115">
        <v>44</v>
      </c>
      <c r="DY35" s="115">
        <v>26</v>
      </c>
      <c r="DZ35" s="115">
        <v>23</v>
      </c>
      <c r="EA35" s="115">
        <v>19</v>
      </c>
      <c r="EB35" s="327">
        <v>14</v>
      </c>
      <c r="EC35" s="328">
        <v>6</v>
      </c>
      <c r="ED35" s="205">
        <v>9</v>
      </c>
      <c r="EE35" s="203">
        <v>7970</v>
      </c>
      <c r="EF35" s="115">
        <v>5099</v>
      </c>
      <c r="EG35" s="204">
        <v>2513</v>
      </c>
      <c r="EH35" s="115">
        <v>232</v>
      </c>
      <c r="EI35" s="115">
        <v>49</v>
      </c>
      <c r="EJ35" s="115">
        <v>23</v>
      </c>
      <c r="EK35" s="115">
        <v>20</v>
      </c>
      <c r="EL35" s="115">
        <v>18</v>
      </c>
      <c r="EM35" s="327">
        <v>5</v>
      </c>
      <c r="EN35" s="328">
        <v>5</v>
      </c>
      <c r="EO35" s="205">
        <v>6</v>
      </c>
      <c r="EP35" s="203">
        <v>9366</v>
      </c>
      <c r="EQ35" s="115">
        <v>5960</v>
      </c>
      <c r="ER35" s="204">
        <v>2990</v>
      </c>
      <c r="ES35" s="115">
        <v>267</v>
      </c>
      <c r="ET35" s="115">
        <v>39</v>
      </c>
      <c r="EU35" s="115">
        <v>12</v>
      </c>
      <c r="EV35" s="115">
        <v>35</v>
      </c>
      <c r="EW35" s="115">
        <v>31</v>
      </c>
      <c r="EX35" s="327">
        <v>13</v>
      </c>
      <c r="EY35" s="328">
        <v>5</v>
      </c>
      <c r="EZ35" s="205">
        <v>14</v>
      </c>
      <c r="FA35" s="203">
        <v>8468</v>
      </c>
      <c r="FB35" s="115">
        <v>5540</v>
      </c>
      <c r="FC35" s="204">
        <v>2575</v>
      </c>
      <c r="FD35" s="115">
        <v>225</v>
      </c>
      <c r="FE35" s="115">
        <v>48</v>
      </c>
      <c r="FF35" s="115">
        <v>8</v>
      </c>
      <c r="FG35" s="115">
        <v>18</v>
      </c>
      <c r="FH35" s="115">
        <v>31</v>
      </c>
      <c r="FI35" s="327">
        <v>5</v>
      </c>
      <c r="FJ35" s="328">
        <v>5</v>
      </c>
      <c r="FK35" s="205">
        <v>13</v>
      </c>
      <c r="FL35" s="203">
        <v>8248</v>
      </c>
      <c r="FM35" s="115">
        <v>5397</v>
      </c>
      <c r="FN35" s="204">
        <v>2494</v>
      </c>
      <c r="FO35" s="115">
        <v>235</v>
      </c>
      <c r="FP35" s="115">
        <v>29</v>
      </c>
      <c r="FQ35" s="115">
        <v>10</v>
      </c>
      <c r="FR35" s="115">
        <v>31</v>
      </c>
      <c r="FS35" s="115">
        <v>31</v>
      </c>
      <c r="FT35" s="327">
        <v>3</v>
      </c>
      <c r="FU35" s="328">
        <v>5</v>
      </c>
      <c r="FV35" s="205">
        <v>13</v>
      </c>
      <c r="FW35" s="203">
        <v>8237</v>
      </c>
      <c r="FX35" s="115">
        <v>5285</v>
      </c>
      <c r="FY35" s="204">
        <v>2579</v>
      </c>
      <c r="FZ35" s="115">
        <v>205</v>
      </c>
      <c r="GA35" s="115">
        <v>47</v>
      </c>
      <c r="GB35" s="115">
        <v>20</v>
      </c>
      <c r="GC35" s="115">
        <v>21</v>
      </c>
      <c r="GD35" s="115">
        <v>43</v>
      </c>
      <c r="GE35" s="327">
        <v>13</v>
      </c>
      <c r="GF35" s="328">
        <v>3</v>
      </c>
      <c r="GG35" s="205">
        <v>21</v>
      </c>
      <c r="GH35" s="203">
        <v>7987</v>
      </c>
      <c r="GI35" s="115">
        <v>5141</v>
      </c>
      <c r="GJ35" s="204">
        <v>2521</v>
      </c>
      <c r="GK35" s="115">
        <v>188</v>
      </c>
      <c r="GL35" s="115">
        <v>30</v>
      </c>
      <c r="GM35" s="115">
        <v>12</v>
      </c>
      <c r="GN35" s="115">
        <v>28</v>
      </c>
      <c r="GO35" s="115">
        <v>39</v>
      </c>
      <c r="GP35" s="327">
        <v>8</v>
      </c>
      <c r="GQ35" s="328">
        <v>3</v>
      </c>
      <c r="GR35" s="205">
        <v>17</v>
      </c>
      <c r="GS35" s="203">
        <v>7737</v>
      </c>
      <c r="GT35" s="115">
        <v>4999</v>
      </c>
      <c r="GU35" s="204">
        <v>2415</v>
      </c>
      <c r="GV35" s="115">
        <v>199</v>
      </c>
      <c r="GW35" s="115">
        <v>28</v>
      </c>
      <c r="GX35" s="115">
        <v>5</v>
      </c>
      <c r="GY35" s="115">
        <v>23</v>
      </c>
      <c r="GZ35" s="115">
        <v>46</v>
      </c>
      <c r="HA35" s="327">
        <v>8</v>
      </c>
      <c r="HB35" s="328">
        <v>3</v>
      </c>
      <c r="HC35" s="205">
        <v>11</v>
      </c>
      <c r="HD35" s="203">
        <v>8084</v>
      </c>
      <c r="HE35" s="115">
        <v>5138</v>
      </c>
      <c r="HF35" s="204">
        <v>2534</v>
      </c>
      <c r="HG35" s="115">
        <v>221</v>
      </c>
      <c r="HH35" s="115">
        <v>52</v>
      </c>
      <c r="HI35" s="115">
        <v>6</v>
      </c>
      <c r="HJ35" s="115">
        <v>23</v>
      </c>
      <c r="HK35" s="115">
        <v>83</v>
      </c>
      <c r="HL35" s="327">
        <v>8</v>
      </c>
      <c r="HM35" s="328">
        <v>6</v>
      </c>
      <c r="HN35" s="205">
        <v>13</v>
      </c>
      <c r="HO35" s="203">
        <v>7893</v>
      </c>
      <c r="HP35" s="115">
        <v>5090</v>
      </c>
      <c r="HQ35" s="204">
        <v>2434</v>
      </c>
      <c r="HR35" s="115">
        <v>195</v>
      </c>
      <c r="HS35" s="115">
        <v>40</v>
      </c>
      <c r="HT35" s="115">
        <v>10</v>
      </c>
      <c r="HU35" s="115">
        <v>28</v>
      </c>
      <c r="HV35" s="115">
        <v>73</v>
      </c>
      <c r="HW35" s="327">
        <v>8</v>
      </c>
      <c r="HX35" s="328">
        <v>6</v>
      </c>
      <c r="HY35" s="205">
        <v>9</v>
      </c>
      <c r="HZ35" s="203">
        <v>8501</v>
      </c>
      <c r="IA35" s="115">
        <v>5431</v>
      </c>
      <c r="IB35" s="204">
        <v>2685</v>
      </c>
      <c r="IC35" s="115">
        <v>215</v>
      </c>
      <c r="ID35" s="115">
        <v>45</v>
      </c>
      <c r="IE35" s="115">
        <v>8</v>
      </c>
      <c r="IF35" s="115">
        <v>32</v>
      </c>
      <c r="IG35" s="115">
        <v>57</v>
      </c>
      <c r="IH35" s="327">
        <v>11</v>
      </c>
      <c r="II35" s="328">
        <v>4</v>
      </c>
      <c r="IJ35" s="205">
        <v>13</v>
      </c>
      <c r="IK35" s="203">
        <v>7825</v>
      </c>
      <c r="IL35" s="115">
        <v>5052</v>
      </c>
      <c r="IM35" s="204">
        <v>2429</v>
      </c>
      <c r="IN35" s="115">
        <v>192</v>
      </c>
      <c r="IO35" s="115">
        <v>41</v>
      </c>
      <c r="IP35" s="115">
        <v>9</v>
      </c>
      <c r="IQ35" s="115">
        <v>28</v>
      </c>
      <c r="IR35" s="115">
        <v>48</v>
      </c>
      <c r="IS35" s="327">
        <v>11</v>
      </c>
      <c r="IT35" s="328">
        <v>1</v>
      </c>
      <c r="IU35" s="205">
        <v>14</v>
      </c>
    </row>
    <row r="36" spans="1:255" ht="11.4" x14ac:dyDescent="0.2">
      <c r="A36" s="405"/>
      <c r="C36" s="117" t="s">
        <v>105</v>
      </c>
      <c r="D36" s="101">
        <f t="shared" si="11"/>
        <v>45892</v>
      </c>
      <c r="E36" s="193">
        <f t="shared" si="12"/>
        <v>30470</v>
      </c>
      <c r="F36" s="193">
        <f t="shared" si="13"/>
        <v>13156</v>
      </c>
      <c r="G36" s="193">
        <f t="shared" si="14"/>
        <v>1207</v>
      </c>
      <c r="H36" s="175">
        <f t="shared" si="15"/>
        <v>159</v>
      </c>
      <c r="I36" s="175">
        <f t="shared" si="16"/>
        <v>423</v>
      </c>
      <c r="J36" s="175">
        <f t="shared" si="17"/>
        <v>106</v>
      </c>
      <c r="K36" s="175">
        <f t="shared" si="18"/>
        <v>209</v>
      </c>
      <c r="L36" s="175">
        <f t="shared" si="19"/>
        <v>102</v>
      </c>
      <c r="M36" s="175">
        <f t="shared" si="20"/>
        <v>58</v>
      </c>
      <c r="N36" s="102">
        <f t="shared" si="21"/>
        <v>2</v>
      </c>
      <c r="O36" s="103">
        <f t="shared" ref="O36:O37" si="37">(E36/$D36)*100</f>
        <v>66.395014381591565</v>
      </c>
      <c r="P36" s="104">
        <f t="shared" ref="P36:P37" si="38">(F36/$D36)*100</f>
        <v>28.667305848513902</v>
      </c>
      <c r="Q36" s="104">
        <f t="shared" ref="Q36:Q37" si="39">(G36/$D36)*100</f>
        <v>2.6300880327725968</v>
      </c>
      <c r="R36" s="178">
        <f t="shared" ref="R36:R37" si="40">(H36/$D36)*100</f>
        <v>0.34646561492199079</v>
      </c>
      <c r="S36" s="178">
        <f t="shared" si="5"/>
        <v>0.92172927743397537</v>
      </c>
      <c r="T36" s="178">
        <f t="shared" si="6"/>
        <v>0.23097707661466049</v>
      </c>
      <c r="U36" s="178">
        <f t="shared" si="7"/>
        <v>0.45541706615532124</v>
      </c>
      <c r="V36" s="178">
        <f t="shared" si="8"/>
        <v>0.22226096051599409</v>
      </c>
      <c r="W36" s="178">
        <f t="shared" si="9"/>
        <v>0.12638368343066331</v>
      </c>
      <c r="X36" s="105">
        <f t="shared" ref="X36:X37" si="41">(N36/$D36)*100</f>
        <v>4.3580580493332178E-3</v>
      </c>
      <c r="Y36" s="200">
        <v>2084</v>
      </c>
      <c r="Z36" s="114">
        <v>1385</v>
      </c>
      <c r="AA36" s="201">
        <v>607</v>
      </c>
      <c r="AB36" s="114">
        <v>57</v>
      </c>
      <c r="AC36" s="114">
        <v>6</v>
      </c>
      <c r="AD36" s="114">
        <v>12</v>
      </c>
      <c r="AE36" s="114">
        <v>7</v>
      </c>
      <c r="AF36" s="114">
        <v>10</v>
      </c>
      <c r="AG36" s="329">
        <v>0</v>
      </c>
      <c r="AH36" s="330">
        <v>0</v>
      </c>
      <c r="AI36" s="202">
        <v>0</v>
      </c>
      <c r="AJ36" s="200">
        <v>2285</v>
      </c>
      <c r="AK36" s="114">
        <v>1527</v>
      </c>
      <c r="AL36" s="201">
        <v>667</v>
      </c>
      <c r="AM36" s="114">
        <v>59</v>
      </c>
      <c r="AN36" s="114">
        <v>7</v>
      </c>
      <c r="AO36" s="114">
        <v>9</v>
      </c>
      <c r="AP36" s="114">
        <v>6</v>
      </c>
      <c r="AQ36" s="114">
        <v>8</v>
      </c>
      <c r="AR36" s="329">
        <v>2</v>
      </c>
      <c r="AS36" s="330">
        <v>0</v>
      </c>
      <c r="AT36" s="202">
        <v>0</v>
      </c>
      <c r="AU36" s="200">
        <v>2586</v>
      </c>
      <c r="AV36" s="114">
        <v>1692</v>
      </c>
      <c r="AW36" s="201">
        <v>767</v>
      </c>
      <c r="AX36" s="114">
        <v>78</v>
      </c>
      <c r="AY36" s="114">
        <v>8</v>
      </c>
      <c r="AZ36" s="114">
        <v>9</v>
      </c>
      <c r="BA36" s="114">
        <v>1</v>
      </c>
      <c r="BB36" s="114">
        <v>21</v>
      </c>
      <c r="BC36" s="329">
        <v>6</v>
      </c>
      <c r="BD36" s="330">
        <v>3</v>
      </c>
      <c r="BE36" s="202">
        <v>1</v>
      </c>
      <c r="BF36" s="200">
        <v>2495</v>
      </c>
      <c r="BG36" s="114">
        <v>1629</v>
      </c>
      <c r="BH36" s="201">
        <v>733</v>
      </c>
      <c r="BI36" s="114">
        <v>78</v>
      </c>
      <c r="BJ36" s="114">
        <v>12</v>
      </c>
      <c r="BK36" s="114">
        <v>19</v>
      </c>
      <c r="BL36" s="114">
        <v>5</v>
      </c>
      <c r="BM36" s="114">
        <v>11</v>
      </c>
      <c r="BN36" s="329">
        <v>7</v>
      </c>
      <c r="BO36" s="330">
        <v>1</v>
      </c>
      <c r="BP36" s="202">
        <v>0</v>
      </c>
      <c r="BQ36" s="200">
        <v>2238</v>
      </c>
      <c r="BR36" s="114">
        <v>1475</v>
      </c>
      <c r="BS36" s="201">
        <v>644</v>
      </c>
      <c r="BT36" s="114">
        <v>63</v>
      </c>
      <c r="BU36" s="114">
        <v>5</v>
      </c>
      <c r="BV36" s="114">
        <v>20</v>
      </c>
      <c r="BW36" s="114">
        <v>3</v>
      </c>
      <c r="BX36" s="114">
        <v>14</v>
      </c>
      <c r="BY36" s="329">
        <v>7</v>
      </c>
      <c r="BZ36" s="330">
        <v>7</v>
      </c>
      <c r="CA36" s="202">
        <v>0</v>
      </c>
      <c r="CB36" s="200">
        <v>2273</v>
      </c>
      <c r="CC36" s="114">
        <v>1487</v>
      </c>
      <c r="CD36" s="201">
        <v>642</v>
      </c>
      <c r="CE36" s="114">
        <v>79</v>
      </c>
      <c r="CF36" s="114">
        <v>11</v>
      </c>
      <c r="CG36" s="114">
        <v>28</v>
      </c>
      <c r="CH36" s="114">
        <v>4</v>
      </c>
      <c r="CI36" s="114">
        <v>11</v>
      </c>
      <c r="CJ36" s="329">
        <v>3</v>
      </c>
      <c r="CK36" s="330">
        <v>8</v>
      </c>
      <c r="CL36" s="202">
        <v>0</v>
      </c>
      <c r="CM36" s="200">
        <v>2355</v>
      </c>
      <c r="CN36" s="114">
        <v>1564</v>
      </c>
      <c r="CO36" s="201">
        <v>671</v>
      </c>
      <c r="CP36" s="114">
        <v>64</v>
      </c>
      <c r="CQ36" s="114">
        <v>6</v>
      </c>
      <c r="CR36" s="114">
        <v>13</v>
      </c>
      <c r="CS36" s="114">
        <v>5</v>
      </c>
      <c r="CT36" s="114">
        <v>24</v>
      </c>
      <c r="CU36" s="329">
        <v>4</v>
      </c>
      <c r="CV36" s="330">
        <v>4</v>
      </c>
      <c r="CW36" s="202">
        <v>0</v>
      </c>
      <c r="CX36" s="200">
        <v>2294</v>
      </c>
      <c r="CY36" s="114">
        <v>1501</v>
      </c>
      <c r="CZ36" s="201">
        <v>651</v>
      </c>
      <c r="DA36" s="114">
        <v>70</v>
      </c>
      <c r="DB36" s="114">
        <v>10</v>
      </c>
      <c r="DC36" s="114">
        <v>25</v>
      </c>
      <c r="DD36" s="114">
        <v>3</v>
      </c>
      <c r="DE36" s="114">
        <v>24</v>
      </c>
      <c r="DF36" s="329">
        <v>6</v>
      </c>
      <c r="DG36" s="330">
        <v>3</v>
      </c>
      <c r="DH36" s="202">
        <v>1</v>
      </c>
      <c r="DI36" s="200">
        <v>2519</v>
      </c>
      <c r="DJ36" s="114">
        <v>1674</v>
      </c>
      <c r="DK36" s="201">
        <v>692</v>
      </c>
      <c r="DL36" s="114">
        <v>66</v>
      </c>
      <c r="DM36" s="114">
        <v>16</v>
      </c>
      <c r="DN36" s="114">
        <v>44</v>
      </c>
      <c r="DO36" s="114">
        <v>5</v>
      </c>
      <c r="DP36" s="114">
        <v>13</v>
      </c>
      <c r="DQ36" s="329">
        <v>5</v>
      </c>
      <c r="DR36" s="330">
        <v>4</v>
      </c>
      <c r="DS36" s="202">
        <v>0</v>
      </c>
      <c r="DT36" s="200">
        <v>2175</v>
      </c>
      <c r="DU36" s="114">
        <v>1393</v>
      </c>
      <c r="DV36" s="201">
        <v>648</v>
      </c>
      <c r="DW36" s="114">
        <v>60</v>
      </c>
      <c r="DX36" s="114">
        <v>9</v>
      </c>
      <c r="DY36" s="114">
        <v>31</v>
      </c>
      <c r="DZ36" s="114">
        <v>4</v>
      </c>
      <c r="EA36" s="114">
        <v>19</v>
      </c>
      <c r="EB36" s="329">
        <v>7</v>
      </c>
      <c r="EC36" s="330">
        <v>4</v>
      </c>
      <c r="ED36" s="202">
        <v>0</v>
      </c>
      <c r="EE36" s="200">
        <v>2022</v>
      </c>
      <c r="EF36" s="114">
        <v>1308</v>
      </c>
      <c r="EG36" s="201">
        <v>600</v>
      </c>
      <c r="EH36" s="114">
        <v>47</v>
      </c>
      <c r="EI36" s="114">
        <v>10</v>
      </c>
      <c r="EJ36" s="114">
        <v>39</v>
      </c>
      <c r="EK36" s="114">
        <v>3</v>
      </c>
      <c r="EL36" s="114">
        <v>6</v>
      </c>
      <c r="EM36" s="329">
        <v>5</v>
      </c>
      <c r="EN36" s="330">
        <v>4</v>
      </c>
      <c r="EO36" s="202">
        <v>0</v>
      </c>
      <c r="EP36" s="200">
        <v>2420</v>
      </c>
      <c r="EQ36" s="114">
        <v>1598</v>
      </c>
      <c r="ER36" s="201">
        <v>709</v>
      </c>
      <c r="ES36" s="114">
        <v>57</v>
      </c>
      <c r="ET36" s="114">
        <v>4</v>
      </c>
      <c r="EU36" s="114">
        <v>40</v>
      </c>
      <c r="EV36" s="114">
        <v>3</v>
      </c>
      <c r="EW36" s="114">
        <v>3</v>
      </c>
      <c r="EX36" s="329">
        <v>5</v>
      </c>
      <c r="EY36" s="330">
        <v>1</v>
      </c>
      <c r="EZ36" s="202">
        <v>0</v>
      </c>
      <c r="FA36" s="200">
        <v>2040</v>
      </c>
      <c r="FB36" s="114">
        <v>1373</v>
      </c>
      <c r="FC36" s="201">
        <v>576</v>
      </c>
      <c r="FD36" s="114">
        <v>45</v>
      </c>
      <c r="FE36" s="114">
        <v>6</v>
      </c>
      <c r="FF36" s="114">
        <v>25</v>
      </c>
      <c r="FG36" s="114">
        <v>6</v>
      </c>
      <c r="FH36" s="114">
        <v>4</v>
      </c>
      <c r="FI36" s="329">
        <v>2</v>
      </c>
      <c r="FJ36" s="330">
        <v>3</v>
      </c>
      <c r="FK36" s="202">
        <v>0</v>
      </c>
      <c r="FL36" s="200">
        <v>1954</v>
      </c>
      <c r="FM36" s="114">
        <v>1300</v>
      </c>
      <c r="FN36" s="201">
        <v>575</v>
      </c>
      <c r="FO36" s="114">
        <v>37</v>
      </c>
      <c r="FP36" s="114">
        <v>11</v>
      </c>
      <c r="FQ36" s="114">
        <v>11</v>
      </c>
      <c r="FR36" s="114">
        <v>6</v>
      </c>
      <c r="FS36" s="114">
        <v>11</v>
      </c>
      <c r="FT36" s="329">
        <v>2</v>
      </c>
      <c r="FU36" s="330">
        <v>1</v>
      </c>
      <c r="FV36" s="202">
        <v>0</v>
      </c>
      <c r="FW36" s="200">
        <v>1974</v>
      </c>
      <c r="FX36" s="114">
        <v>1322</v>
      </c>
      <c r="FY36" s="201">
        <v>555</v>
      </c>
      <c r="FZ36" s="114">
        <v>45</v>
      </c>
      <c r="GA36" s="114">
        <v>10</v>
      </c>
      <c r="GB36" s="114">
        <v>19</v>
      </c>
      <c r="GC36" s="114">
        <v>3</v>
      </c>
      <c r="GD36" s="114">
        <v>7</v>
      </c>
      <c r="GE36" s="329">
        <v>8</v>
      </c>
      <c r="GF36" s="330">
        <v>5</v>
      </c>
      <c r="GG36" s="202">
        <v>0</v>
      </c>
      <c r="GH36" s="200">
        <v>2019</v>
      </c>
      <c r="GI36" s="114">
        <v>1405</v>
      </c>
      <c r="GJ36" s="201">
        <v>532</v>
      </c>
      <c r="GK36" s="114">
        <v>43</v>
      </c>
      <c r="GL36" s="114">
        <v>2</v>
      </c>
      <c r="GM36" s="114">
        <v>19</v>
      </c>
      <c r="GN36" s="114">
        <v>9</v>
      </c>
      <c r="GO36" s="114">
        <v>3</v>
      </c>
      <c r="GP36" s="329">
        <v>5</v>
      </c>
      <c r="GQ36" s="330">
        <v>1</v>
      </c>
      <c r="GR36" s="202">
        <v>0</v>
      </c>
      <c r="GS36" s="200">
        <v>1830</v>
      </c>
      <c r="GT36" s="114">
        <v>1212</v>
      </c>
      <c r="GU36" s="201">
        <v>547</v>
      </c>
      <c r="GV36" s="114">
        <v>44</v>
      </c>
      <c r="GW36" s="114">
        <v>2</v>
      </c>
      <c r="GX36" s="114">
        <v>12</v>
      </c>
      <c r="GY36" s="114">
        <v>8</v>
      </c>
      <c r="GZ36" s="114">
        <v>1</v>
      </c>
      <c r="HA36" s="329">
        <v>3</v>
      </c>
      <c r="HB36" s="330">
        <v>1</v>
      </c>
      <c r="HC36" s="202">
        <v>0</v>
      </c>
      <c r="HD36" s="200">
        <v>2006</v>
      </c>
      <c r="HE36" s="114">
        <v>1372</v>
      </c>
      <c r="HF36" s="201">
        <v>554</v>
      </c>
      <c r="HG36" s="114">
        <v>52</v>
      </c>
      <c r="HH36" s="114">
        <v>4</v>
      </c>
      <c r="HI36" s="114">
        <v>8</v>
      </c>
      <c r="HJ36" s="114">
        <v>6</v>
      </c>
      <c r="HK36" s="114">
        <v>6</v>
      </c>
      <c r="HL36" s="329">
        <v>3</v>
      </c>
      <c r="HM36" s="330">
        <v>1</v>
      </c>
      <c r="HN36" s="202">
        <v>0</v>
      </c>
      <c r="HO36" s="200">
        <v>2009</v>
      </c>
      <c r="HP36" s="114">
        <v>1342</v>
      </c>
      <c r="HQ36" s="201">
        <v>569</v>
      </c>
      <c r="HR36" s="114">
        <v>65</v>
      </c>
      <c r="HS36" s="114">
        <v>7</v>
      </c>
      <c r="HT36" s="114">
        <v>10</v>
      </c>
      <c r="HU36" s="114">
        <v>4</v>
      </c>
      <c r="HV36" s="114">
        <v>4</v>
      </c>
      <c r="HW36" s="329">
        <v>7</v>
      </c>
      <c r="HX36" s="330">
        <v>1</v>
      </c>
      <c r="HY36" s="202">
        <v>0</v>
      </c>
      <c r="HZ36" s="200">
        <v>2142</v>
      </c>
      <c r="IA36" s="114">
        <v>1426</v>
      </c>
      <c r="IB36" s="201">
        <v>623</v>
      </c>
      <c r="IC36" s="114">
        <v>47</v>
      </c>
      <c r="ID36" s="114">
        <v>5</v>
      </c>
      <c r="IE36" s="114">
        <v>16</v>
      </c>
      <c r="IF36" s="114">
        <v>4</v>
      </c>
      <c r="IG36" s="114">
        <v>7</v>
      </c>
      <c r="IH36" s="329">
        <v>12</v>
      </c>
      <c r="II36" s="330">
        <v>2</v>
      </c>
      <c r="IJ36" s="202">
        <v>0</v>
      </c>
      <c r="IK36" s="200">
        <v>2172</v>
      </c>
      <c r="IL36" s="114">
        <v>1485</v>
      </c>
      <c r="IM36" s="201">
        <v>594</v>
      </c>
      <c r="IN36" s="114">
        <v>51</v>
      </c>
      <c r="IO36" s="114">
        <v>8</v>
      </c>
      <c r="IP36" s="114">
        <v>14</v>
      </c>
      <c r="IQ36" s="114">
        <v>11</v>
      </c>
      <c r="IR36" s="114">
        <v>2</v>
      </c>
      <c r="IS36" s="329">
        <v>3</v>
      </c>
      <c r="IT36" s="330">
        <v>4</v>
      </c>
      <c r="IU36" s="202">
        <v>0</v>
      </c>
    </row>
    <row r="37" spans="1:255" ht="11.4" x14ac:dyDescent="0.2">
      <c r="A37" s="405"/>
      <c r="C37" s="116" t="s">
        <v>106</v>
      </c>
      <c r="D37" s="106">
        <f t="shared" si="11"/>
        <v>43516</v>
      </c>
      <c r="E37" s="194">
        <f t="shared" si="12"/>
        <v>30174</v>
      </c>
      <c r="F37" s="194">
        <f t="shared" si="13"/>
        <v>11520</v>
      </c>
      <c r="G37" s="194">
        <f t="shared" si="14"/>
        <v>685</v>
      </c>
      <c r="H37" s="176">
        <f t="shared" si="15"/>
        <v>275</v>
      </c>
      <c r="I37" s="176">
        <f t="shared" si="16"/>
        <v>267</v>
      </c>
      <c r="J37" s="176">
        <f t="shared" si="17"/>
        <v>304</v>
      </c>
      <c r="K37" s="176">
        <f t="shared" si="18"/>
        <v>133</v>
      </c>
      <c r="L37" s="176">
        <f t="shared" si="19"/>
        <v>91</v>
      </c>
      <c r="M37" s="176">
        <f t="shared" si="20"/>
        <v>66</v>
      </c>
      <c r="N37" s="107">
        <f t="shared" si="21"/>
        <v>1</v>
      </c>
      <c r="O37" s="108">
        <f t="shared" si="37"/>
        <v>69.340012868829859</v>
      </c>
      <c r="P37" s="109">
        <f t="shared" si="38"/>
        <v>26.473021417409687</v>
      </c>
      <c r="Q37" s="109">
        <f t="shared" si="39"/>
        <v>1.5741336519900724</v>
      </c>
      <c r="R37" s="179">
        <f t="shared" si="40"/>
        <v>0.63195146612740138</v>
      </c>
      <c r="S37" s="179">
        <f t="shared" si="5"/>
        <v>0.61356742347642246</v>
      </c>
      <c r="T37" s="179">
        <f t="shared" si="6"/>
        <v>0.6985936207372001</v>
      </c>
      <c r="U37" s="179">
        <f t="shared" si="7"/>
        <v>0.30563470907252505</v>
      </c>
      <c r="V37" s="179">
        <f t="shared" si="8"/>
        <v>0.20911848515488557</v>
      </c>
      <c r="W37" s="179">
        <f t="shared" si="9"/>
        <v>0.15166835187057634</v>
      </c>
      <c r="X37" s="110">
        <f t="shared" si="41"/>
        <v>2.2980053313723689E-3</v>
      </c>
      <c r="Y37" s="203">
        <v>2131</v>
      </c>
      <c r="Z37" s="115">
        <v>1482</v>
      </c>
      <c r="AA37" s="204">
        <v>555</v>
      </c>
      <c r="AB37" s="115">
        <v>39</v>
      </c>
      <c r="AC37" s="115">
        <v>18</v>
      </c>
      <c r="AD37" s="115">
        <v>5</v>
      </c>
      <c r="AE37" s="115">
        <v>11</v>
      </c>
      <c r="AF37" s="115">
        <v>8</v>
      </c>
      <c r="AG37" s="327">
        <v>6</v>
      </c>
      <c r="AH37" s="328">
        <v>7</v>
      </c>
      <c r="AI37" s="205">
        <v>0</v>
      </c>
      <c r="AJ37" s="203">
        <v>2418</v>
      </c>
      <c r="AK37" s="115">
        <v>1722</v>
      </c>
      <c r="AL37" s="204">
        <v>608</v>
      </c>
      <c r="AM37" s="115">
        <v>43</v>
      </c>
      <c r="AN37" s="115">
        <v>21</v>
      </c>
      <c r="AO37" s="115">
        <v>4</v>
      </c>
      <c r="AP37" s="115">
        <v>8</v>
      </c>
      <c r="AQ37" s="115">
        <v>2</v>
      </c>
      <c r="AR37" s="327">
        <v>3</v>
      </c>
      <c r="AS37" s="328">
        <v>7</v>
      </c>
      <c r="AT37" s="205">
        <v>0</v>
      </c>
      <c r="AU37" s="203">
        <v>2565</v>
      </c>
      <c r="AV37" s="115">
        <v>1788</v>
      </c>
      <c r="AW37" s="204">
        <v>678</v>
      </c>
      <c r="AX37" s="115">
        <v>33</v>
      </c>
      <c r="AY37" s="115">
        <v>21</v>
      </c>
      <c r="AZ37" s="115">
        <v>3</v>
      </c>
      <c r="BA37" s="115">
        <v>20</v>
      </c>
      <c r="BB37" s="115">
        <v>9</v>
      </c>
      <c r="BC37" s="327">
        <v>5</v>
      </c>
      <c r="BD37" s="328">
        <v>8</v>
      </c>
      <c r="BE37" s="205">
        <v>0</v>
      </c>
      <c r="BF37" s="203">
        <v>2342</v>
      </c>
      <c r="BG37" s="115">
        <v>1625</v>
      </c>
      <c r="BH37" s="204">
        <v>638</v>
      </c>
      <c r="BI37" s="115">
        <v>36</v>
      </c>
      <c r="BJ37" s="115">
        <v>16</v>
      </c>
      <c r="BK37" s="115">
        <v>1</v>
      </c>
      <c r="BL37" s="115">
        <v>17</v>
      </c>
      <c r="BM37" s="115">
        <v>5</v>
      </c>
      <c r="BN37" s="327">
        <v>3</v>
      </c>
      <c r="BO37" s="328">
        <v>1</v>
      </c>
      <c r="BP37" s="205">
        <v>0</v>
      </c>
      <c r="BQ37" s="203">
        <v>2096</v>
      </c>
      <c r="BR37" s="115">
        <v>1465</v>
      </c>
      <c r="BS37" s="204">
        <v>545</v>
      </c>
      <c r="BT37" s="115">
        <v>38</v>
      </c>
      <c r="BU37" s="115">
        <v>13</v>
      </c>
      <c r="BV37" s="115">
        <v>5</v>
      </c>
      <c r="BW37" s="115">
        <v>16</v>
      </c>
      <c r="BX37" s="115">
        <v>6</v>
      </c>
      <c r="BY37" s="327">
        <v>3</v>
      </c>
      <c r="BZ37" s="328">
        <v>5</v>
      </c>
      <c r="CA37" s="205">
        <v>0</v>
      </c>
      <c r="CB37" s="203">
        <v>2204</v>
      </c>
      <c r="CC37" s="115">
        <v>1503</v>
      </c>
      <c r="CD37" s="204">
        <v>619</v>
      </c>
      <c r="CE37" s="115">
        <v>34</v>
      </c>
      <c r="CF37" s="115">
        <v>9</v>
      </c>
      <c r="CG37" s="115">
        <v>5</v>
      </c>
      <c r="CH37" s="115">
        <v>20</v>
      </c>
      <c r="CI37" s="115">
        <v>7</v>
      </c>
      <c r="CJ37" s="327">
        <v>4</v>
      </c>
      <c r="CK37" s="328">
        <v>3</v>
      </c>
      <c r="CL37" s="205">
        <v>0</v>
      </c>
      <c r="CM37" s="203">
        <v>2188</v>
      </c>
      <c r="CN37" s="115">
        <v>1486</v>
      </c>
      <c r="CO37" s="204">
        <v>610</v>
      </c>
      <c r="CP37" s="115">
        <v>35</v>
      </c>
      <c r="CQ37" s="115">
        <v>8</v>
      </c>
      <c r="CR37" s="115">
        <v>7</v>
      </c>
      <c r="CS37" s="115">
        <v>24</v>
      </c>
      <c r="CT37" s="115">
        <v>12</v>
      </c>
      <c r="CU37" s="327">
        <v>4</v>
      </c>
      <c r="CV37" s="328">
        <v>2</v>
      </c>
      <c r="CW37" s="205">
        <v>0</v>
      </c>
      <c r="CX37" s="203">
        <v>2220</v>
      </c>
      <c r="CY37" s="115">
        <v>1525</v>
      </c>
      <c r="CZ37" s="204">
        <v>601</v>
      </c>
      <c r="DA37" s="115">
        <v>42</v>
      </c>
      <c r="DB37" s="115">
        <v>8</v>
      </c>
      <c r="DC37" s="115">
        <v>10</v>
      </c>
      <c r="DD37" s="115">
        <v>22</v>
      </c>
      <c r="DE37" s="115">
        <v>7</v>
      </c>
      <c r="DF37" s="327">
        <v>2</v>
      </c>
      <c r="DG37" s="328">
        <v>3</v>
      </c>
      <c r="DH37" s="205">
        <v>0</v>
      </c>
      <c r="DI37" s="203">
        <v>2378</v>
      </c>
      <c r="DJ37" s="115">
        <v>1666</v>
      </c>
      <c r="DK37" s="204">
        <v>615</v>
      </c>
      <c r="DL37" s="115">
        <v>36</v>
      </c>
      <c r="DM37" s="115">
        <v>12</v>
      </c>
      <c r="DN37" s="115">
        <v>12</v>
      </c>
      <c r="DO37" s="115">
        <v>20</v>
      </c>
      <c r="DP37" s="115">
        <v>7</v>
      </c>
      <c r="DQ37" s="327">
        <v>4</v>
      </c>
      <c r="DR37" s="328">
        <v>6</v>
      </c>
      <c r="DS37" s="205">
        <v>0</v>
      </c>
      <c r="DT37" s="203">
        <v>2114</v>
      </c>
      <c r="DU37" s="115">
        <v>1502</v>
      </c>
      <c r="DV37" s="204">
        <v>536</v>
      </c>
      <c r="DW37" s="115">
        <v>24</v>
      </c>
      <c r="DX37" s="115">
        <v>13</v>
      </c>
      <c r="DY37" s="115">
        <v>10</v>
      </c>
      <c r="DZ37" s="115">
        <v>13</v>
      </c>
      <c r="EA37" s="115">
        <v>6</v>
      </c>
      <c r="EB37" s="327">
        <v>5</v>
      </c>
      <c r="EC37" s="328">
        <v>5</v>
      </c>
      <c r="ED37" s="205">
        <v>0</v>
      </c>
      <c r="EE37" s="203">
        <v>1846</v>
      </c>
      <c r="EF37" s="115">
        <v>1288</v>
      </c>
      <c r="EG37" s="204">
        <v>487</v>
      </c>
      <c r="EH37" s="115">
        <v>20</v>
      </c>
      <c r="EI37" s="115">
        <v>16</v>
      </c>
      <c r="EJ37" s="115">
        <v>9</v>
      </c>
      <c r="EK37" s="115">
        <v>18</v>
      </c>
      <c r="EL37" s="115">
        <v>4</v>
      </c>
      <c r="EM37" s="327">
        <v>2</v>
      </c>
      <c r="EN37" s="328">
        <v>2</v>
      </c>
      <c r="EO37" s="205">
        <v>0</v>
      </c>
      <c r="EP37" s="203">
        <v>2115</v>
      </c>
      <c r="EQ37" s="115">
        <v>1493</v>
      </c>
      <c r="ER37" s="204">
        <v>544</v>
      </c>
      <c r="ES37" s="115">
        <v>39</v>
      </c>
      <c r="ET37" s="115">
        <v>11</v>
      </c>
      <c r="EU37" s="115">
        <v>6</v>
      </c>
      <c r="EV37" s="115">
        <v>12</v>
      </c>
      <c r="EW37" s="115">
        <v>1</v>
      </c>
      <c r="EX37" s="327">
        <v>7</v>
      </c>
      <c r="EY37" s="328">
        <v>2</v>
      </c>
      <c r="EZ37" s="205">
        <v>0</v>
      </c>
      <c r="FA37" s="203">
        <v>1940</v>
      </c>
      <c r="FB37" s="115">
        <v>1322</v>
      </c>
      <c r="FC37" s="204">
        <v>534</v>
      </c>
      <c r="FD37" s="115">
        <v>30</v>
      </c>
      <c r="FE37" s="115">
        <v>11</v>
      </c>
      <c r="FF37" s="115">
        <v>15</v>
      </c>
      <c r="FG37" s="115">
        <v>16</v>
      </c>
      <c r="FH37" s="115">
        <v>6</v>
      </c>
      <c r="FI37" s="327">
        <v>6</v>
      </c>
      <c r="FJ37" s="328">
        <v>0</v>
      </c>
      <c r="FK37" s="205">
        <v>0</v>
      </c>
      <c r="FL37" s="203">
        <v>1926</v>
      </c>
      <c r="FM37" s="115">
        <v>1332</v>
      </c>
      <c r="FN37" s="204">
        <v>503</v>
      </c>
      <c r="FO37" s="115">
        <v>39</v>
      </c>
      <c r="FP37" s="115">
        <v>16</v>
      </c>
      <c r="FQ37" s="115">
        <v>8</v>
      </c>
      <c r="FR37" s="115">
        <v>10</v>
      </c>
      <c r="FS37" s="115">
        <v>7</v>
      </c>
      <c r="FT37" s="327">
        <v>10</v>
      </c>
      <c r="FU37" s="328">
        <v>1</v>
      </c>
      <c r="FV37" s="205">
        <v>0</v>
      </c>
      <c r="FW37" s="203">
        <v>1896</v>
      </c>
      <c r="FX37" s="115">
        <v>1328</v>
      </c>
      <c r="FY37" s="204">
        <v>490</v>
      </c>
      <c r="FZ37" s="115">
        <v>36</v>
      </c>
      <c r="GA37" s="115">
        <v>10</v>
      </c>
      <c r="GB37" s="115">
        <v>9</v>
      </c>
      <c r="GC37" s="115">
        <v>12</v>
      </c>
      <c r="GD37" s="115">
        <v>7</v>
      </c>
      <c r="GE37" s="327">
        <v>4</v>
      </c>
      <c r="GF37" s="328">
        <v>0</v>
      </c>
      <c r="GG37" s="205">
        <v>0</v>
      </c>
      <c r="GH37" s="203">
        <v>1862</v>
      </c>
      <c r="GI37" s="115">
        <v>1303</v>
      </c>
      <c r="GJ37" s="204">
        <v>489</v>
      </c>
      <c r="GK37" s="115">
        <v>25</v>
      </c>
      <c r="GL37" s="115">
        <v>16</v>
      </c>
      <c r="GM37" s="115">
        <v>8</v>
      </c>
      <c r="GN37" s="115">
        <v>10</v>
      </c>
      <c r="GO37" s="115">
        <v>6</v>
      </c>
      <c r="GP37" s="327">
        <v>4</v>
      </c>
      <c r="GQ37" s="328">
        <v>1</v>
      </c>
      <c r="GR37" s="205">
        <v>0</v>
      </c>
      <c r="GS37" s="203">
        <v>1917</v>
      </c>
      <c r="GT37" s="115">
        <v>1338</v>
      </c>
      <c r="GU37" s="204">
        <v>492</v>
      </c>
      <c r="GV37" s="115">
        <v>32</v>
      </c>
      <c r="GW37" s="115">
        <v>10</v>
      </c>
      <c r="GX37" s="115">
        <v>23</v>
      </c>
      <c r="GY37" s="115">
        <v>10</v>
      </c>
      <c r="GZ37" s="115">
        <v>8</v>
      </c>
      <c r="HA37" s="327">
        <v>2</v>
      </c>
      <c r="HB37" s="328">
        <v>2</v>
      </c>
      <c r="HC37" s="205">
        <v>0</v>
      </c>
      <c r="HD37" s="203">
        <v>1805</v>
      </c>
      <c r="HE37" s="115">
        <v>1202</v>
      </c>
      <c r="HF37" s="204">
        <v>503</v>
      </c>
      <c r="HG37" s="115">
        <v>25</v>
      </c>
      <c r="HH37" s="115">
        <v>17</v>
      </c>
      <c r="HI37" s="115">
        <v>34</v>
      </c>
      <c r="HJ37" s="115">
        <v>8</v>
      </c>
      <c r="HK37" s="115">
        <v>8</v>
      </c>
      <c r="HL37" s="327">
        <v>6</v>
      </c>
      <c r="HM37" s="328">
        <v>2</v>
      </c>
      <c r="HN37" s="205">
        <v>0</v>
      </c>
      <c r="HO37" s="203">
        <v>1764</v>
      </c>
      <c r="HP37" s="115">
        <v>1215</v>
      </c>
      <c r="HQ37" s="204">
        <v>480</v>
      </c>
      <c r="HR37" s="115">
        <v>24</v>
      </c>
      <c r="HS37" s="115">
        <v>6</v>
      </c>
      <c r="HT37" s="115">
        <v>17</v>
      </c>
      <c r="HU37" s="115">
        <v>10</v>
      </c>
      <c r="HV37" s="115">
        <v>6</v>
      </c>
      <c r="HW37" s="327">
        <v>5</v>
      </c>
      <c r="HX37" s="328">
        <v>1</v>
      </c>
      <c r="HY37" s="205">
        <v>0</v>
      </c>
      <c r="HZ37" s="203">
        <v>1865</v>
      </c>
      <c r="IA37" s="115">
        <v>1303</v>
      </c>
      <c r="IB37" s="204">
        <v>483</v>
      </c>
      <c r="IC37" s="115">
        <v>25</v>
      </c>
      <c r="ID37" s="115">
        <v>11</v>
      </c>
      <c r="IE37" s="115">
        <v>20</v>
      </c>
      <c r="IF37" s="115">
        <v>10</v>
      </c>
      <c r="IG37" s="115">
        <v>8</v>
      </c>
      <c r="IH37" s="327">
        <v>2</v>
      </c>
      <c r="II37" s="328">
        <v>3</v>
      </c>
      <c r="IJ37" s="205">
        <v>0</v>
      </c>
      <c r="IK37" s="203">
        <v>1924</v>
      </c>
      <c r="IL37" s="115">
        <v>1286</v>
      </c>
      <c r="IM37" s="204">
        <v>510</v>
      </c>
      <c r="IN37" s="115">
        <v>30</v>
      </c>
      <c r="IO37" s="115">
        <v>12</v>
      </c>
      <c r="IP37" s="115">
        <v>56</v>
      </c>
      <c r="IQ37" s="115">
        <v>17</v>
      </c>
      <c r="IR37" s="115">
        <v>3</v>
      </c>
      <c r="IS37" s="327">
        <v>4</v>
      </c>
      <c r="IT37" s="328">
        <v>5</v>
      </c>
      <c r="IU37" s="205">
        <v>1</v>
      </c>
    </row>
    <row r="38" spans="1:255" ht="11.4" x14ac:dyDescent="0.2">
      <c r="A38" s="405"/>
      <c r="C38" s="117" t="s">
        <v>107</v>
      </c>
      <c r="D38" s="101">
        <f t="shared" si="11"/>
        <v>138670</v>
      </c>
      <c r="E38" s="193">
        <f t="shared" si="12"/>
        <v>93043</v>
      </c>
      <c r="F38" s="193">
        <f t="shared" si="13"/>
        <v>39695</v>
      </c>
      <c r="G38" s="193">
        <f t="shared" si="14"/>
        <v>3631</v>
      </c>
      <c r="H38" s="175">
        <f t="shared" si="15"/>
        <v>538</v>
      </c>
      <c r="I38" s="175">
        <f t="shared" si="16"/>
        <v>549</v>
      </c>
      <c r="J38" s="175">
        <f t="shared" si="17"/>
        <v>359</v>
      </c>
      <c r="K38" s="175">
        <f t="shared" si="18"/>
        <v>511</v>
      </c>
      <c r="L38" s="175">
        <f t="shared" si="19"/>
        <v>149</v>
      </c>
      <c r="M38" s="175">
        <f t="shared" si="20"/>
        <v>64</v>
      </c>
      <c r="N38" s="102">
        <f t="shared" si="21"/>
        <v>131</v>
      </c>
      <c r="O38" s="103">
        <f t="shared" ref="O38:O39" si="42">(E38/$D38)*100</f>
        <v>67.096704406144084</v>
      </c>
      <c r="P38" s="104">
        <f t="shared" ref="P38:P39" si="43">(F38/$D38)*100</f>
        <v>28.625513809764186</v>
      </c>
      <c r="Q38" s="104">
        <f t="shared" ref="Q38:Q39" si="44">(G38/$D38)*100</f>
        <v>2.618446671955001</v>
      </c>
      <c r="R38" s="178">
        <f t="shared" ref="R38:R39" si="45">(H38/$D38)*100</f>
        <v>0.38797144299415876</v>
      </c>
      <c r="S38" s="178">
        <f t="shared" si="5"/>
        <v>0.39590394461671596</v>
      </c>
      <c r="T38" s="178">
        <f t="shared" si="6"/>
        <v>0.25888800749981972</v>
      </c>
      <c r="U38" s="178">
        <f t="shared" si="7"/>
        <v>0.36850075719333669</v>
      </c>
      <c r="V38" s="178">
        <f t="shared" si="8"/>
        <v>0.1074493401600923</v>
      </c>
      <c r="W38" s="178">
        <f t="shared" si="9"/>
        <v>4.6152736713059785E-2</v>
      </c>
      <c r="X38" s="105">
        <f t="shared" ref="X38:X39" si="46">(N38/$D38)*100</f>
        <v>9.446888295954424E-2</v>
      </c>
      <c r="Y38" s="200">
        <v>6471</v>
      </c>
      <c r="Z38" s="114">
        <v>4216</v>
      </c>
      <c r="AA38" s="201">
        <v>1978</v>
      </c>
      <c r="AB38" s="114">
        <v>191</v>
      </c>
      <c r="AC38" s="114">
        <v>17</v>
      </c>
      <c r="AD38" s="114">
        <v>6</v>
      </c>
      <c r="AE38" s="114">
        <v>21</v>
      </c>
      <c r="AF38" s="114">
        <v>32</v>
      </c>
      <c r="AG38" s="329">
        <v>4</v>
      </c>
      <c r="AH38" s="330">
        <v>4</v>
      </c>
      <c r="AI38" s="202">
        <v>2</v>
      </c>
      <c r="AJ38" s="200">
        <v>7437</v>
      </c>
      <c r="AK38" s="114">
        <v>4828</v>
      </c>
      <c r="AL38" s="201">
        <v>2301</v>
      </c>
      <c r="AM38" s="114">
        <v>229</v>
      </c>
      <c r="AN38" s="114">
        <v>18</v>
      </c>
      <c r="AO38" s="114">
        <v>5</v>
      </c>
      <c r="AP38" s="114">
        <v>15</v>
      </c>
      <c r="AQ38" s="114">
        <v>27</v>
      </c>
      <c r="AR38" s="329">
        <v>4</v>
      </c>
      <c r="AS38" s="330">
        <v>5</v>
      </c>
      <c r="AT38" s="202">
        <v>5</v>
      </c>
      <c r="AU38" s="200">
        <v>8434</v>
      </c>
      <c r="AV38" s="114">
        <v>5545</v>
      </c>
      <c r="AW38" s="201">
        <v>2523</v>
      </c>
      <c r="AX38" s="114">
        <v>229</v>
      </c>
      <c r="AY38" s="114">
        <v>39</v>
      </c>
      <c r="AZ38" s="114">
        <v>7</v>
      </c>
      <c r="BA38" s="114">
        <v>39</v>
      </c>
      <c r="BB38" s="114">
        <v>44</v>
      </c>
      <c r="BC38" s="329">
        <v>7</v>
      </c>
      <c r="BD38" s="330">
        <v>1</v>
      </c>
      <c r="BE38" s="202">
        <v>0</v>
      </c>
      <c r="BF38" s="200">
        <v>8215</v>
      </c>
      <c r="BG38" s="114">
        <v>5511</v>
      </c>
      <c r="BH38" s="201">
        <v>2397</v>
      </c>
      <c r="BI38" s="114">
        <v>209</v>
      </c>
      <c r="BJ38" s="114">
        <v>28</v>
      </c>
      <c r="BK38" s="114">
        <v>3</v>
      </c>
      <c r="BL38" s="114">
        <v>23</v>
      </c>
      <c r="BM38" s="114">
        <v>28</v>
      </c>
      <c r="BN38" s="329">
        <v>6</v>
      </c>
      <c r="BO38" s="330">
        <v>4</v>
      </c>
      <c r="BP38" s="202">
        <v>6</v>
      </c>
      <c r="BQ38" s="200">
        <v>6957</v>
      </c>
      <c r="BR38" s="114">
        <v>4649</v>
      </c>
      <c r="BS38" s="201">
        <v>2021</v>
      </c>
      <c r="BT38" s="114">
        <v>192</v>
      </c>
      <c r="BU38" s="114">
        <v>30</v>
      </c>
      <c r="BV38" s="114">
        <v>4</v>
      </c>
      <c r="BW38" s="114">
        <v>21</v>
      </c>
      <c r="BX38" s="114">
        <v>26</v>
      </c>
      <c r="BY38" s="329">
        <v>8</v>
      </c>
      <c r="BZ38" s="330">
        <v>3</v>
      </c>
      <c r="CA38" s="202">
        <v>3</v>
      </c>
      <c r="CB38" s="200">
        <v>7156</v>
      </c>
      <c r="CC38" s="114">
        <v>4826</v>
      </c>
      <c r="CD38" s="201">
        <v>2060</v>
      </c>
      <c r="CE38" s="114">
        <v>191</v>
      </c>
      <c r="CF38" s="114">
        <v>18</v>
      </c>
      <c r="CG38" s="114">
        <v>2</v>
      </c>
      <c r="CH38" s="114">
        <v>21</v>
      </c>
      <c r="CI38" s="114">
        <v>23</v>
      </c>
      <c r="CJ38" s="329">
        <v>9</v>
      </c>
      <c r="CK38" s="330">
        <v>1</v>
      </c>
      <c r="CL38" s="202">
        <v>5</v>
      </c>
      <c r="CM38" s="200">
        <v>7209</v>
      </c>
      <c r="CN38" s="114">
        <v>4768</v>
      </c>
      <c r="CO38" s="201">
        <v>2156</v>
      </c>
      <c r="CP38" s="114">
        <v>173</v>
      </c>
      <c r="CQ38" s="114">
        <v>31</v>
      </c>
      <c r="CR38" s="114">
        <v>8</v>
      </c>
      <c r="CS38" s="114">
        <v>27</v>
      </c>
      <c r="CT38" s="114">
        <v>29</v>
      </c>
      <c r="CU38" s="329">
        <v>9</v>
      </c>
      <c r="CV38" s="330">
        <v>4</v>
      </c>
      <c r="CW38" s="202">
        <v>4</v>
      </c>
      <c r="CX38" s="200">
        <v>6774</v>
      </c>
      <c r="CY38" s="114">
        <v>4503</v>
      </c>
      <c r="CZ38" s="201">
        <v>1973</v>
      </c>
      <c r="DA38" s="114">
        <v>187</v>
      </c>
      <c r="DB38" s="114">
        <v>26</v>
      </c>
      <c r="DC38" s="114">
        <v>17</v>
      </c>
      <c r="DD38" s="114">
        <v>22</v>
      </c>
      <c r="DE38" s="114">
        <v>28</v>
      </c>
      <c r="DF38" s="329">
        <v>7</v>
      </c>
      <c r="DG38" s="330">
        <v>2</v>
      </c>
      <c r="DH38" s="202">
        <v>9</v>
      </c>
      <c r="DI38" s="200">
        <v>6930</v>
      </c>
      <c r="DJ38" s="114">
        <v>4628</v>
      </c>
      <c r="DK38" s="201">
        <v>1969</v>
      </c>
      <c r="DL38" s="114">
        <v>199</v>
      </c>
      <c r="DM38" s="114">
        <v>35</v>
      </c>
      <c r="DN38" s="114">
        <v>19</v>
      </c>
      <c r="DO38" s="114">
        <v>20</v>
      </c>
      <c r="DP38" s="114">
        <v>37</v>
      </c>
      <c r="DQ38" s="329">
        <v>11</v>
      </c>
      <c r="DR38" s="330">
        <v>3</v>
      </c>
      <c r="DS38" s="202">
        <v>9</v>
      </c>
      <c r="DT38" s="200">
        <v>6186</v>
      </c>
      <c r="DU38" s="114">
        <v>4103</v>
      </c>
      <c r="DV38" s="201">
        <v>1822</v>
      </c>
      <c r="DW38" s="114">
        <v>169</v>
      </c>
      <c r="DX38" s="114">
        <v>27</v>
      </c>
      <c r="DY38" s="114">
        <v>33</v>
      </c>
      <c r="DZ38" s="114">
        <v>9</v>
      </c>
      <c r="EA38" s="114">
        <v>13</v>
      </c>
      <c r="EB38" s="329">
        <v>6</v>
      </c>
      <c r="EC38" s="330">
        <v>2</v>
      </c>
      <c r="ED38" s="202">
        <v>2</v>
      </c>
      <c r="EE38" s="200">
        <v>6146</v>
      </c>
      <c r="EF38" s="114">
        <v>4128</v>
      </c>
      <c r="EG38" s="201">
        <v>1754</v>
      </c>
      <c r="EH38" s="114">
        <v>147</v>
      </c>
      <c r="EI38" s="114">
        <v>30</v>
      </c>
      <c r="EJ38" s="114">
        <v>38</v>
      </c>
      <c r="EK38" s="114">
        <v>17</v>
      </c>
      <c r="EL38" s="114">
        <v>18</v>
      </c>
      <c r="EM38" s="329">
        <v>6</v>
      </c>
      <c r="EN38" s="330">
        <v>3</v>
      </c>
      <c r="EO38" s="202">
        <v>5</v>
      </c>
      <c r="EP38" s="200">
        <v>6678</v>
      </c>
      <c r="EQ38" s="114">
        <v>4463</v>
      </c>
      <c r="ER38" s="201">
        <v>1894</v>
      </c>
      <c r="ES38" s="114">
        <v>198</v>
      </c>
      <c r="ET38" s="114">
        <v>35</v>
      </c>
      <c r="EU38" s="114">
        <v>33</v>
      </c>
      <c r="EV38" s="114">
        <v>14</v>
      </c>
      <c r="EW38" s="114">
        <v>28</v>
      </c>
      <c r="EX38" s="329">
        <v>5</v>
      </c>
      <c r="EY38" s="330">
        <v>2</v>
      </c>
      <c r="EZ38" s="202">
        <v>6</v>
      </c>
      <c r="FA38" s="200">
        <v>6065</v>
      </c>
      <c r="FB38" s="114">
        <v>4140</v>
      </c>
      <c r="FC38" s="201">
        <v>1644</v>
      </c>
      <c r="FD38" s="114">
        <v>179</v>
      </c>
      <c r="FE38" s="114">
        <v>20</v>
      </c>
      <c r="FF38" s="114">
        <v>38</v>
      </c>
      <c r="FG38" s="114">
        <v>13</v>
      </c>
      <c r="FH38" s="114">
        <v>16</v>
      </c>
      <c r="FI38" s="329">
        <v>5</v>
      </c>
      <c r="FJ38" s="330">
        <v>5</v>
      </c>
      <c r="FK38" s="202">
        <v>5</v>
      </c>
      <c r="FL38" s="200">
        <v>5980</v>
      </c>
      <c r="FM38" s="114">
        <v>4064</v>
      </c>
      <c r="FN38" s="201">
        <v>1666</v>
      </c>
      <c r="FO38" s="114">
        <v>157</v>
      </c>
      <c r="FP38" s="114">
        <v>20</v>
      </c>
      <c r="FQ38" s="114">
        <v>32</v>
      </c>
      <c r="FR38" s="114">
        <v>6</v>
      </c>
      <c r="FS38" s="114">
        <v>20</v>
      </c>
      <c r="FT38" s="329">
        <v>6</v>
      </c>
      <c r="FU38" s="330">
        <v>1</v>
      </c>
      <c r="FV38" s="202">
        <v>8</v>
      </c>
      <c r="FW38" s="200">
        <v>5933</v>
      </c>
      <c r="FX38" s="114">
        <v>4017</v>
      </c>
      <c r="FY38" s="201">
        <v>1669</v>
      </c>
      <c r="FZ38" s="114">
        <v>126</v>
      </c>
      <c r="GA38" s="114">
        <v>29</v>
      </c>
      <c r="GB38" s="114">
        <v>36</v>
      </c>
      <c r="GC38" s="114">
        <v>20</v>
      </c>
      <c r="GD38" s="114">
        <v>17</v>
      </c>
      <c r="GE38" s="329">
        <v>7</v>
      </c>
      <c r="GF38" s="330">
        <v>2</v>
      </c>
      <c r="GG38" s="202">
        <v>10</v>
      </c>
      <c r="GH38" s="200">
        <v>6007</v>
      </c>
      <c r="GI38" s="114">
        <v>4106</v>
      </c>
      <c r="GJ38" s="201">
        <v>1653</v>
      </c>
      <c r="GK38" s="114">
        <v>150</v>
      </c>
      <c r="GL38" s="114">
        <v>18</v>
      </c>
      <c r="GM38" s="114">
        <v>24</v>
      </c>
      <c r="GN38" s="114">
        <v>8</v>
      </c>
      <c r="GO38" s="114">
        <v>27</v>
      </c>
      <c r="GP38" s="329">
        <v>8</v>
      </c>
      <c r="GQ38" s="330">
        <v>7</v>
      </c>
      <c r="GR38" s="202">
        <v>6</v>
      </c>
      <c r="GS38" s="200">
        <v>5789</v>
      </c>
      <c r="GT38" s="114">
        <v>3923</v>
      </c>
      <c r="GU38" s="201">
        <v>1634</v>
      </c>
      <c r="GV38" s="114">
        <v>127</v>
      </c>
      <c r="GW38" s="114">
        <v>23</v>
      </c>
      <c r="GX38" s="114">
        <v>33</v>
      </c>
      <c r="GY38" s="114">
        <v>13</v>
      </c>
      <c r="GZ38" s="114">
        <v>16</v>
      </c>
      <c r="HA38" s="329">
        <v>8</v>
      </c>
      <c r="HB38" s="330">
        <v>3</v>
      </c>
      <c r="HC38" s="202">
        <v>9</v>
      </c>
      <c r="HD38" s="200">
        <v>5878</v>
      </c>
      <c r="HE38" s="114">
        <v>4033</v>
      </c>
      <c r="HF38" s="201">
        <v>1609</v>
      </c>
      <c r="HG38" s="114">
        <v>139</v>
      </c>
      <c r="HH38" s="114">
        <v>15</v>
      </c>
      <c r="HI38" s="114">
        <v>37</v>
      </c>
      <c r="HJ38" s="114">
        <v>6</v>
      </c>
      <c r="HK38" s="114">
        <v>18</v>
      </c>
      <c r="HL38" s="329">
        <v>10</v>
      </c>
      <c r="HM38" s="330">
        <v>4</v>
      </c>
      <c r="HN38" s="202">
        <v>7</v>
      </c>
      <c r="HO38" s="200">
        <v>6107</v>
      </c>
      <c r="HP38" s="114">
        <v>4221</v>
      </c>
      <c r="HQ38" s="201">
        <v>1641</v>
      </c>
      <c r="HR38" s="114">
        <v>129</v>
      </c>
      <c r="HS38" s="114">
        <v>22</v>
      </c>
      <c r="HT38" s="114">
        <v>46</v>
      </c>
      <c r="HU38" s="114">
        <v>11</v>
      </c>
      <c r="HV38" s="114">
        <v>24</v>
      </c>
      <c r="HW38" s="329">
        <v>4</v>
      </c>
      <c r="HX38" s="330">
        <v>2</v>
      </c>
      <c r="HY38" s="202">
        <v>7</v>
      </c>
      <c r="HZ38" s="200">
        <v>6155</v>
      </c>
      <c r="IA38" s="114">
        <v>4175</v>
      </c>
      <c r="IB38" s="201">
        <v>1676</v>
      </c>
      <c r="IC38" s="114">
        <v>157</v>
      </c>
      <c r="ID38" s="114">
        <v>30</v>
      </c>
      <c r="IE38" s="114">
        <v>57</v>
      </c>
      <c r="IF38" s="114">
        <v>19</v>
      </c>
      <c r="IG38" s="114">
        <v>19</v>
      </c>
      <c r="IH38" s="329">
        <v>8</v>
      </c>
      <c r="II38" s="330">
        <v>0</v>
      </c>
      <c r="IJ38" s="202">
        <v>14</v>
      </c>
      <c r="IK38" s="200">
        <v>6163</v>
      </c>
      <c r="IL38" s="114">
        <v>4196</v>
      </c>
      <c r="IM38" s="201">
        <v>1655</v>
      </c>
      <c r="IN38" s="114">
        <v>153</v>
      </c>
      <c r="IO38" s="114">
        <v>27</v>
      </c>
      <c r="IP38" s="114">
        <v>71</v>
      </c>
      <c r="IQ38" s="114">
        <v>14</v>
      </c>
      <c r="IR38" s="114">
        <v>21</v>
      </c>
      <c r="IS38" s="329">
        <v>11</v>
      </c>
      <c r="IT38" s="330">
        <v>6</v>
      </c>
      <c r="IU38" s="202">
        <v>9</v>
      </c>
    </row>
    <row r="39" spans="1:255" ht="11.4" x14ac:dyDescent="0.2">
      <c r="A39" s="405"/>
      <c r="C39" s="116" t="s">
        <v>108</v>
      </c>
      <c r="D39" s="106">
        <f t="shared" si="11"/>
        <v>108414</v>
      </c>
      <c r="E39" s="194">
        <f t="shared" si="12"/>
        <v>73194</v>
      </c>
      <c r="F39" s="194">
        <f t="shared" si="13"/>
        <v>30504</v>
      </c>
      <c r="G39" s="194">
        <f t="shared" si="14"/>
        <v>2885</v>
      </c>
      <c r="H39" s="176">
        <f t="shared" si="15"/>
        <v>467</v>
      </c>
      <c r="I39" s="176">
        <f t="shared" si="16"/>
        <v>302</v>
      </c>
      <c r="J39" s="176">
        <f t="shared" si="17"/>
        <v>378</v>
      </c>
      <c r="K39" s="176">
        <f t="shared" si="18"/>
        <v>500</v>
      </c>
      <c r="L39" s="176">
        <f t="shared" si="19"/>
        <v>126</v>
      </c>
      <c r="M39" s="176">
        <f t="shared" si="20"/>
        <v>52</v>
      </c>
      <c r="N39" s="107">
        <f t="shared" si="21"/>
        <v>6</v>
      </c>
      <c r="O39" s="108">
        <f t="shared" si="42"/>
        <v>67.51342077591454</v>
      </c>
      <c r="P39" s="109">
        <f t="shared" si="43"/>
        <v>28.136587525596322</v>
      </c>
      <c r="Q39" s="109">
        <f t="shared" si="44"/>
        <v>2.6610954304794583</v>
      </c>
      <c r="R39" s="179">
        <f t="shared" si="45"/>
        <v>0.43075617540170091</v>
      </c>
      <c r="S39" s="179">
        <f t="shared" si="5"/>
        <v>0.27856180936041469</v>
      </c>
      <c r="T39" s="179">
        <f t="shared" si="6"/>
        <v>0.34866345674912835</v>
      </c>
      <c r="U39" s="179">
        <f t="shared" si="7"/>
        <v>0.46119504860995808</v>
      </c>
      <c r="V39" s="179">
        <f t="shared" si="8"/>
        <v>0.11622115224970944</v>
      </c>
      <c r="W39" s="179">
        <f t="shared" si="9"/>
        <v>4.7964285055435645E-2</v>
      </c>
      <c r="X39" s="110">
        <f t="shared" si="46"/>
        <v>5.5343405833194973E-3</v>
      </c>
      <c r="Y39" s="203">
        <v>4399</v>
      </c>
      <c r="Z39" s="115">
        <v>2909</v>
      </c>
      <c r="AA39" s="204">
        <v>1260</v>
      </c>
      <c r="AB39" s="115">
        <v>156</v>
      </c>
      <c r="AC39" s="115">
        <v>23</v>
      </c>
      <c r="AD39" s="115">
        <v>4</v>
      </c>
      <c r="AE39" s="115">
        <v>19</v>
      </c>
      <c r="AF39" s="115">
        <v>19</v>
      </c>
      <c r="AG39" s="327">
        <v>5</v>
      </c>
      <c r="AH39" s="328">
        <v>2</v>
      </c>
      <c r="AI39" s="205">
        <v>2</v>
      </c>
      <c r="AJ39" s="203">
        <v>4970</v>
      </c>
      <c r="AK39" s="115">
        <v>3283</v>
      </c>
      <c r="AL39" s="204">
        <v>1411</v>
      </c>
      <c r="AM39" s="115">
        <v>166</v>
      </c>
      <c r="AN39" s="115">
        <v>26</v>
      </c>
      <c r="AO39" s="115">
        <v>10</v>
      </c>
      <c r="AP39" s="115">
        <v>24</v>
      </c>
      <c r="AQ39" s="115">
        <v>32</v>
      </c>
      <c r="AR39" s="327">
        <v>11</v>
      </c>
      <c r="AS39" s="328">
        <v>7</v>
      </c>
      <c r="AT39" s="205">
        <v>0</v>
      </c>
      <c r="AU39" s="203">
        <v>5864</v>
      </c>
      <c r="AV39" s="115">
        <v>3892</v>
      </c>
      <c r="AW39" s="204">
        <v>1699</v>
      </c>
      <c r="AX39" s="115">
        <v>170</v>
      </c>
      <c r="AY39" s="115">
        <v>36</v>
      </c>
      <c r="AZ39" s="115">
        <v>4</v>
      </c>
      <c r="BA39" s="115">
        <v>32</v>
      </c>
      <c r="BB39" s="115">
        <v>20</v>
      </c>
      <c r="BC39" s="327">
        <v>3</v>
      </c>
      <c r="BD39" s="328">
        <v>8</v>
      </c>
      <c r="BE39" s="205">
        <v>0</v>
      </c>
      <c r="BF39" s="203">
        <v>5721</v>
      </c>
      <c r="BG39" s="115">
        <v>3827</v>
      </c>
      <c r="BH39" s="204">
        <v>1636</v>
      </c>
      <c r="BI39" s="115">
        <v>167</v>
      </c>
      <c r="BJ39" s="115">
        <v>31</v>
      </c>
      <c r="BK39" s="115">
        <v>9</v>
      </c>
      <c r="BL39" s="115">
        <v>20</v>
      </c>
      <c r="BM39" s="115">
        <v>22</v>
      </c>
      <c r="BN39" s="327">
        <v>6</v>
      </c>
      <c r="BO39" s="328">
        <v>3</v>
      </c>
      <c r="BP39" s="205">
        <v>0</v>
      </c>
      <c r="BQ39" s="203">
        <v>4996</v>
      </c>
      <c r="BR39" s="115">
        <v>3341</v>
      </c>
      <c r="BS39" s="204">
        <v>1417</v>
      </c>
      <c r="BT39" s="115">
        <v>146</v>
      </c>
      <c r="BU39" s="115">
        <v>30</v>
      </c>
      <c r="BV39" s="115">
        <v>6</v>
      </c>
      <c r="BW39" s="115">
        <v>23</v>
      </c>
      <c r="BX39" s="115">
        <v>23</v>
      </c>
      <c r="BY39" s="327">
        <v>6</v>
      </c>
      <c r="BZ39" s="328">
        <v>4</v>
      </c>
      <c r="CA39" s="205">
        <v>0</v>
      </c>
      <c r="CB39" s="203">
        <v>5419</v>
      </c>
      <c r="CC39" s="115">
        <v>3693</v>
      </c>
      <c r="CD39" s="204">
        <v>1503</v>
      </c>
      <c r="CE39" s="115">
        <v>146</v>
      </c>
      <c r="CF39" s="115">
        <v>23</v>
      </c>
      <c r="CG39" s="115">
        <v>6</v>
      </c>
      <c r="CH39" s="115">
        <v>18</v>
      </c>
      <c r="CI39" s="115">
        <v>22</v>
      </c>
      <c r="CJ39" s="327">
        <v>6</v>
      </c>
      <c r="CK39" s="328">
        <v>1</v>
      </c>
      <c r="CL39" s="205">
        <v>1</v>
      </c>
      <c r="CM39" s="203">
        <v>5585</v>
      </c>
      <c r="CN39" s="115">
        <v>3773</v>
      </c>
      <c r="CO39" s="204">
        <v>1589</v>
      </c>
      <c r="CP39" s="115">
        <v>137</v>
      </c>
      <c r="CQ39" s="115">
        <v>30</v>
      </c>
      <c r="CR39" s="115">
        <v>6</v>
      </c>
      <c r="CS39" s="115">
        <v>21</v>
      </c>
      <c r="CT39" s="115">
        <v>18</v>
      </c>
      <c r="CU39" s="327">
        <v>8</v>
      </c>
      <c r="CV39" s="328">
        <v>3</v>
      </c>
      <c r="CW39" s="205">
        <v>0</v>
      </c>
      <c r="CX39" s="203">
        <v>5250</v>
      </c>
      <c r="CY39" s="115">
        <v>3529</v>
      </c>
      <c r="CZ39" s="204">
        <v>1518</v>
      </c>
      <c r="DA39" s="115">
        <v>137</v>
      </c>
      <c r="DB39" s="115">
        <v>19</v>
      </c>
      <c r="DC39" s="115">
        <v>8</v>
      </c>
      <c r="DD39" s="115">
        <v>9</v>
      </c>
      <c r="DE39" s="115">
        <v>24</v>
      </c>
      <c r="DF39" s="327">
        <v>5</v>
      </c>
      <c r="DG39" s="328">
        <v>1</v>
      </c>
      <c r="DH39" s="205">
        <v>0</v>
      </c>
      <c r="DI39" s="203">
        <v>5514</v>
      </c>
      <c r="DJ39" s="115">
        <v>3723</v>
      </c>
      <c r="DK39" s="204">
        <v>1540</v>
      </c>
      <c r="DL39" s="115">
        <v>156</v>
      </c>
      <c r="DM39" s="115">
        <v>19</v>
      </c>
      <c r="DN39" s="115">
        <v>12</v>
      </c>
      <c r="DO39" s="115">
        <v>21</v>
      </c>
      <c r="DP39" s="115">
        <v>31</v>
      </c>
      <c r="DQ39" s="327">
        <v>9</v>
      </c>
      <c r="DR39" s="328">
        <v>2</v>
      </c>
      <c r="DS39" s="205">
        <v>1</v>
      </c>
      <c r="DT39" s="203">
        <v>5167</v>
      </c>
      <c r="DU39" s="115">
        <v>3508</v>
      </c>
      <c r="DV39" s="204">
        <v>1452</v>
      </c>
      <c r="DW39" s="115">
        <v>113</v>
      </c>
      <c r="DX39" s="115">
        <v>22</v>
      </c>
      <c r="DY39" s="115">
        <v>14</v>
      </c>
      <c r="DZ39" s="115">
        <v>21</v>
      </c>
      <c r="EA39" s="115">
        <v>29</v>
      </c>
      <c r="EB39" s="327">
        <v>7</v>
      </c>
      <c r="EC39" s="328">
        <v>1</v>
      </c>
      <c r="ED39" s="205">
        <v>0</v>
      </c>
      <c r="EE39" s="203">
        <v>5115</v>
      </c>
      <c r="EF39" s="115">
        <v>3459</v>
      </c>
      <c r="EG39" s="204">
        <v>1443</v>
      </c>
      <c r="EH39" s="115">
        <v>129</v>
      </c>
      <c r="EI39" s="115">
        <v>20</v>
      </c>
      <c r="EJ39" s="115">
        <v>18</v>
      </c>
      <c r="EK39" s="115">
        <v>16</v>
      </c>
      <c r="EL39" s="115">
        <v>25</v>
      </c>
      <c r="EM39" s="327">
        <v>4</v>
      </c>
      <c r="EN39" s="328">
        <v>1</v>
      </c>
      <c r="EO39" s="205">
        <v>0</v>
      </c>
      <c r="EP39" s="203">
        <v>5713</v>
      </c>
      <c r="EQ39" s="115">
        <v>3838</v>
      </c>
      <c r="ER39" s="204">
        <v>1652</v>
      </c>
      <c r="ES39" s="115">
        <v>145</v>
      </c>
      <c r="ET39" s="115">
        <v>24</v>
      </c>
      <c r="EU39" s="115">
        <v>15</v>
      </c>
      <c r="EV39" s="115">
        <v>14</v>
      </c>
      <c r="EW39" s="115">
        <v>17</v>
      </c>
      <c r="EX39" s="327">
        <v>6</v>
      </c>
      <c r="EY39" s="328">
        <v>2</v>
      </c>
      <c r="EZ39" s="205">
        <v>0</v>
      </c>
      <c r="FA39" s="203">
        <v>4952</v>
      </c>
      <c r="FB39" s="115">
        <v>3377</v>
      </c>
      <c r="FC39" s="204">
        <v>1373</v>
      </c>
      <c r="FD39" s="115">
        <v>135</v>
      </c>
      <c r="FE39" s="115">
        <v>18</v>
      </c>
      <c r="FF39" s="115">
        <v>10</v>
      </c>
      <c r="FG39" s="115">
        <v>17</v>
      </c>
      <c r="FH39" s="115">
        <v>17</v>
      </c>
      <c r="FI39" s="327">
        <v>4</v>
      </c>
      <c r="FJ39" s="328">
        <v>1</v>
      </c>
      <c r="FK39" s="205">
        <v>0</v>
      </c>
      <c r="FL39" s="203">
        <v>4763</v>
      </c>
      <c r="FM39" s="115">
        <v>3194</v>
      </c>
      <c r="FN39" s="204">
        <v>1366</v>
      </c>
      <c r="FO39" s="115">
        <v>134</v>
      </c>
      <c r="FP39" s="115">
        <v>16</v>
      </c>
      <c r="FQ39" s="115">
        <v>9</v>
      </c>
      <c r="FR39" s="115">
        <v>18</v>
      </c>
      <c r="FS39" s="115">
        <v>17</v>
      </c>
      <c r="FT39" s="327">
        <v>5</v>
      </c>
      <c r="FU39" s="328">
        <v>4</v>
      </c>
      <c r="FV39" s="205">
        <v>0</v>
      </c>
      <c r="FW39" s="203">
        <v>5028</v>
      </c>
      <c r="FX39" s="115">
        <v>3460</v>
      </c>
      <c r="FY39" s="204">
        <v>1395</v>
      </c>
      <c r="FZ39" s="115">
        <v>105</v>
      </c>
      <c r="GA39" s="115">
        <v>13</v>
      </c>
      <c r="GB39" s="115">
        <v>12</v>
      </c>
      <c r="GC39" s="115">
        <v>10</v>
      </c>
      <c r="GD39" s="115">
        <v>30</v>
      </c>
      <c r="GE39" s="327">
        <v>3</v>
      </c>
      <c r="GF39" s="328">
        <v>0</v>
      </c>
      <c r="GG39" s="205">
        <v>0</v>
      </c>
      <c r="GH39" s="203">
        <v>4918</v>
      </c>
      <c r="GI39" s="115">
        <v>3321</v>
      </c>
      <c r="GJ39" s="204">
        <v>1373</v>
      </c>
      <c r="GK39" s="115">
        <v>137</v>
      </c>
      <c r="GL39" s="115">
        <v>20</v>
      </c>
      <c r="GM39" s="115">
        <v>14</v>
      </c>
      <c r="GN39" s="115">
        <v>12</v>
      </c>
      <c r="GO39" s="115">
        <v>34</v>
      </c>
      <c r="GP39" s="327">
        <v>5</v>
      </c>
      <c r="GQ39" s="328">
        <v>1</v>
      </c>
      <c r="GR39" s="205">
        <v>1</v>
      </c>
      <c r="GS39" s="203">
        <v>4867</v>
      </c>
      <c r="GT39" s="115">
        <v>3341</v>
      </c>
      <c r="GU39" s="204">
        <v>1344</v>
      </c>
      <c r="GV39" s="115">
        <v>115</v>
      </c>
      <c r="GW39" s="115">
        <v>16</v>
      </c>
      <c r="GX39" s="115">
        <v>6</v>
      </c>
      <c r="GY39" s="115">
        <v>14</v>
      </c>
      <c r="GZ39" s="115">
        <v>24</v>
      </c>
      <c r="HA39" s="327">
        <v>7</v>
      </c>
      <c r="HB39" s="328">
        <v>0</v>
      </c>
      <c r="HC39" s="205">
        <v>0</v>
      </c>
      <c r="HD39" s="203">
        <v>5104</v>
      </c>
      <c r="HE39" s="115">
        <v>3518</v>
      </c>
      <c r="HF39" s="204">
        <v>1374</v>
      </c>
      <c r="HG39" s="115">
        <v>114</v>
      </c>
      <c r="HH39" s="115">
        <v>20</v>
      </c>
      <c r="HI39" s="115">
        <v>21</v>
      </c>
      <c r="HJ39" s="115">
        <v>12</v>
      </c>
      <c r="HK39" s="115">
        <v>30</v>
      </c>
      <c r="HL39" s="327">
        <v>10</v>
      </c>
      <c r="HM39" s="328">
        <v>5</v>
      </c>
      <c r="HN39" s="205">
        <v>0</v>
      </c>
      <c r="HO39" s="203">
        <v>4932</v>
      </c>
      <c r="HP39" s="115">
        <v>3325</v>
      </c>
      <c r="HQ39" s="204">
        <v>1389</v>
      </c>
      <c r="HR39" s="115">
        <v>123</v>
      </c>
      <c r="HS39" s="115">
        <v>16</v>
      </c>
      <c r="HT39" s="115">
        <v>29</v>
      </c>
      <c r="HU39" s="115">
        <v>20</v>
      </c>
      <c r="HV39" s="115">
        <v>25</v>
      </c>
      <c r="HW39" s="327">
        <v>3</v>
      </c>
      <c r="HX39" s="328">
        <v>2</v>
      </c>
      <c r="HY39" s="205">
        <v>0</v>
      </c>
      <c r="HZ39" s="203">
        <v>4949</v>
      </c>
      <c r="IA39" s="115">
        <v>3368</v>
      </c>
      <c r="IB39" s="204">
        <v>1369</v>
      </c>
      <c r="IC39" s="115">
        <v>113</v>
      </c>
      <c r="ID39" s="115">
        <v>21</v>
      </c>
      <c r="IE39" s="115">
        <v>35</v>
      </c>
      <c r="IF39" s="115">
        <v>14</v>
      </c>
      <c r="IG39" s="115">
        <v>23</v>
      </c>
      <c r="IH39" s="327">
        <v>5</v>
      </c>
      <c r="II39" s="328">
        <v>0</v>
      </c>
      <c r="IJ39" s="205">
        <v>1</v>
      </c>
      <c r="IK39" s="203">
        <v>5188</v>
      </c>
      <c r="IL39" s="115">
        <v>3515</v>
      </c>
      <c r="IM39" s="204">
        <v>1401</v>
      </c>
      <c r="IN39" s="115">
        <v>141</v>
      </c>
      <c r="IO39" s="115">
        <v>24</v>
      </c>
      <c r="IP39" s="115">
        <v>54</v>
      </c>
      <c r="IQ39" s="115">
        <v>23</v>
      </c>
      <c r="IR39" s="115">
        <v>18</v>
      </c>
      <c r="IS39" s="327">
        <v>8</v>
      </c>
      <c r="IT39" s="328">
        <v>4</v>
      </c>
      <c r="IU39" s="205">
        <v>0</v>
      </c>
    </row>
    <row r="40" spans="1:255" ht="11.4" x14ac:dyDescent="0.2">
      <c r="A40" s="405"/>
      <c r="C40" s="117" t="s">
        <v>109</v>
      </c>
      <c r="D40" s="101">
        <f t="shared" si="11"/>
        <v>89564</v>
      </c>
      <c r="E40" s="193">
        <f t="shared" si="12"/>
        <v>59275</v>
      </c>
      <c r="F40" s="193">
        <f t="shared" si="13"/>
        <v>24319</v>
      </c>
      <c r="G40" s="193">
        <f t="shared" si="14"/>
        <v>3151</v>
      </c>
      <c r="H40" s="175">
        <f t="shared" si="15"/>
        <v>539</v>
      </c>
      <c r="I40" s="175">
        <f t="shared" si="16"/>
        <v>184</v>
      </c>
      <c r="J40" s="175">
        <f t="shared" si="17"/>
        <v>1054</v>
      </c>
      <c r="K40" s="175">
        <f t="shared" si="18"/>
        <v>705</v>
      </c>
      <c r="L40" s="175">
        <f t="shared" si="19"/>
        <v>206</v>
      </c>
      <c r="M40" s="175">
        <f t="shared" si="20"/>
        <v>38</v>
      </c>
      <c r="N40" s="102">
        <f t="shared" si="21"/>
        <v>93</v>
      </c>
      <c r="O40" s="103">
        <f t="shared" ref="O40:O41" si="47">(E40/$D40)*100</f>
        <v>66.181724800142916</v>
      </c>
      <c r="P40" s="104">
        <f t="shared" ref="P40:P41" si="48">(F40/$D40)*100</f>
        <v>27.152650618552098</v>
      </c>
      <c r="Q40" s="104">
        <f t="shared" ref="Q40:Q41" si="49">(G40/$D40)*100</f>
        <v>3.5181546156938053</v>
      </c>
      <c r="R40" s="178">
        <f t="shared" ref="R40:R41" si="50">(H40/$D40)*100</f>
        <v>0.60180429636907695</v>
      </c>
      <c r="S40" s="178">
        <f t="shared" si="5"/>
        <v>0.20543968558795947</v>
      </c>
      <c r="T40" s="178">
        <f t="shared" si="6"/>
        <v>1.1768121120092896</v>
      </c>
      <c r="U40" s="178">
        <f t="shared" si="7"/>
        <v>0.78714662141038816</v>
      </c>
      <c r="V40" s="178">
        <f t="shared" si="8"/>
        <v>0.23000312625608504</v>
      </c>
      <c r="W40" s="178">
        <f t="shared" si="9"/>
        <v>4.2427761154035105E-2</v>
      </c>
      <c r="X40" s="105">
        <f t="shared" ref="X40:X41" si="51">(N40/$D40)*100</f>
        <v>0.10383636282434908</v>
      </c>
      <c r="Y40" s="200">
        <v>4431</v>
      </c>
      <c r="Z40" s="114">
        <v>2675</v>
      </c>
      <c r="AA40" s="201">
        <v>1439</v>
      </c>
      <c r="AB40" s="114">
        <v>166</v>
      </c>
      <c r="AC40" s="114">
        <v>20</v>
      </c>
      <c r="AD40" s="114">
        <v>10</v>
      </c>
      <c r="AE40" s="114">
        <v>82</v>
      </c>
      <c r="AF40" s="114">
        <v>29</v>
      </c>
      <c r="AG40" s="329">
        <v>8</v>
      </c>
      <c r="AH40" s="330">
        <v>1</v>
      </c>
      <c r="AI40" s="202">
        <v>1</v>
      </c>
      <c r="AJ40" s="200">
        <v>5259</v>
      </c>
      <c r="AK40" s="114">
        <v>3050</v>
      </c>
      <c r="AL40" s="201">
        <v>1828</v>
      </c>
      <c r="AM40" s="114">
        <v>172</v>
      </c>
      <c r="AN40" s="114">
        <v>48</v>
      </c>
      <c r="AO40" s="114">
        <v>10</v>
      </c>
      <c r="AP40" s="114">
        <v>115</v>
      </c>
      <c r="AQ40" s="114">
        <v>23</v>
      </c>
      <c r="AR40" s="329">
        <v>10</v>
      </c>
      <c r="AS40" s="330">
        <v>3</v>
      </c>
      <c r="AT40" s="202">
        <v>0</v>
      </c>
      <c r="AU40" s="200">
        <v>5574</v>
      </c>
      <c r="AV40" s="114">
        <v>3439</v>
      </c>
      <c r="AW40" s="201">
        <v>1736</v>
      </c>
      <c r="AX40" s="114">
        <v>206</v>
      </c>
      <c r="AY40" s="114">
        <v>39</v>
      </c>
      <c r="AZ40" s="114">
        <v>4</v>
      </c>
      <c r="BA40" s="114">
        <v>99</v>
      </c>
      <c r="BB40" s="114">
        <v>37</v>
      </c>
      <c r="BC40" s="329">
        <v>12</v>
      </c>
      <c r="BD40" s="330">
        <v>2</v>
      </c>
      <c r="BE40" s="202">
        <v>0</v>
      </c>
      <c r="BF40" s="200">
        <v>5285</v>
      </c>
      <c r="BG40" s="114">
        <v>3369</v>
      </c>
      <c r="BH40" s="201">
        <v>1545</v>
      </c>
      <c r="BI40" s="114">
        <v>208</v>
      </c>
      <c r="BJ40" s="114">
        <v>26</v>
      </c>
      <c r="BK40" s="114">
        <v>3</v>
      </c>
      <c r="BL40" s="114">
        <v>83</v>
      </c>
      <c r="BM40" s="114">
        <v>34</v>
      </c>
      <c r="BN40" s="329">
        <v>11</v>
      </c>
      <c r="BO40" s="330">
        <v>5</v>
      </c>
      <c r="BP40" s="202">
        <v>1</v>
      </c>
      <c r="BQ40" s="200">
        <v>4275</v>
      </c>
      <c r="BR40" s="114">
        <v>2788</v>
      </c>
      <c r="BS40" s="201">
        <v>1198</v>
      </c>
      <c r="BT40" s="114">
        <v>172</v>
      </c>
      <c r="BU40" s="114">
        <v>19</v>
      </c>
      <c r="BV40" s="114">
        <v>7</v>
      </c>
      <c r="BW40" s="114">
        <v>47</v>
      </c>
      <c r="BX40" s="114">
        <v>32</v>
      </c>
      <c r="BY40" s="329">
        <v>9</v>
      </c>
      <c r="BZ40" s="330">
        <v>1</v>
      </c>
      <c r="CA40" s="202">
        <v>2</v>
      </c>
      <c r="CB40" s="200">
        <v>4898</v>
      </c>
      <c r="CC40" s="114">
        <v>3255</v>
      </c>
      <c r="CD40" s="201">
        <v>1299</v>
      </c>
      <c r="CE40" s="114">
        <v>196</v>
      </c>
      <c r="CF40" s="114">
        <v>30</v>
      </c>
      <c r="CG40" s="114">
        <v>4</v>
      </c>
      <c r="CH40" s="114">
        <v>76</v>
      </c>
      <c r="CI40" s="114">
        <v>25</v>
      </c>
      <c r="CJ40" s="329">
        <v>12</v>
      </c>
      <c r="CK40" s="330">
        <v>0</v>
      </c>
      <c r="CL40" s="202">
        <v>1</v>
      </c>
      <c r="CM40" s="200">
        <v>4709</v>
      </c>
      <c r="CN40" s="114">
        <v>3211</v>
      </c>
      <c r="CO40" s="201">
        <v>1184</v>
      </c>
      <c r="CP40" s="114">
        <v>179</v>
      </c>
      <c r="CQ40" s="114">
        <v>22</v>
      </c>
      <c r="CR40" s="114">
        <v>6</v>
      </c>
      <c r="CS40" s="114">
        <v>64</v>
      </c>
      <c r="CT40" s="114">
        <v>22</v>
      </c>
      <c r="CU40" s="329">
        <v>14</v>
      </c>
      <c r="CV40" s="330">
        <v>5</v>
      </c>
      <c r="CW40" s="202">
        <v>2</v>
      </c>
      <c r="CX40" s="200">
        <v>4552</v>
      </c>
      <c r="CY40" s="114">
        <v>3116</v>
      </c>
      <c r="CZ40" s="201">
        <v>1152</v>
      </c>
      <c r="DA40" s="114">
        <v>162</v>
      </c>
      <c r="DB40" s="114">
        <v>19</v>
      </c>
      <c r="DC40" s="114">
        <v>5</v>
      </c>
      <c r="DD40" s="114">
        <v>35</v>
      </c>
      <c r="DE40" s="114">
        <v>50</v>
      </c>
      <c r="DF40" s="329">
        <v>10</v>
      </c>
      <c r="DG40" s="330">
        <v>2</v>
      </c>
      <c r="DH40" s="202">
        <v>1</v>
      </c>
      <c r="DI40" s="200">
        <v>4772</v>
      </c>
      <c r="DJ40" s="114">
        <v>3238</v>
      </c>
      <c r="DK40" s="201">
        <v>1217</v>
      </c>
      <c r="DL40" s="114">
        <v>166</v>
      </c>
      <c r="DM40" s="114">
        <v>27</v>
      </c>
      <c r="DN40" s="114">
        <v>11</v>
      </c>
      <c r="DO40" s="114">
        <v>41</v>
      </c>
      <c r="DP40" s="114">
        <v>48</v>
      </c>
      <c r="DQ40" s="329">
        <v>18</v>
      </c>
      <c r="DR40" s="330">
        <v>4</v>
      </c>
      <c r="DS40" s="202">
        <v>2</v>
      </c>
      <c r="DT40" s="200">
        <v>4133</v>
      </c>
      <c r="DU40" s="114">
        <v>2820</v>
      </c>
      <c r="DV40" s="201">
        <v>1082</v>
      </c>
      <c r="DW40" s="114">
        <v>140</v>
      </c>
      <c r="DX40" s="114">
        <v>16</v>
      </c>
      <c r="DY40" s="114">
        <v>10</v>
      </c>
      <c r="DZ40" s="114">
        <v>24</v>
      </c>
      <c r="EA40" s="114">
        <v>23</v>
      </c>
      <c r="EB40" s="329">
        <v>14</v>
      </c>
      <c r="EC40" s="330">
        <v>1</v>
      </c>
      <c r="ED40" s="202">
        <v>3</v>
      </c>
      <c r="EE40" s="200">
        <v>3784</v>
      </c>
      <c r="EF40" s="114">
        <v>2588</v>
      </c>
      <c r="EG40" s="201">
        <v>955</v>
      </c>
      <c r="EH40" s="114">
        <v>122</v>
      </c>
      <c r="EI40" s="114">
        <v>23</v>
      </c>
      <c r="EJ40" s="114">
        <v>4</v>
      </c>
      <c r="EK40" s="114">
        <v>50</v>
      </c>
      <c r="EL40" s="114">
        <v>28</v>
      </c>
      <c r="EM40" s="329">
        <v>9</v>
      </c>
      <c r="EN40" s="330">
        <v>2</v>
      </c>
      <c r="EO40" s="202">
        <v>3</v>
      </c>
      <c r="EP40" s="200">
        <v>4309</v>
      </c>
      <c r="EQ40" s="114">
        <v>2921</v>
      </c>
      <c r="ER40" s="201">
        <v>1093</v>
      </c>
      <c r="ES40" s="114">
        <v>164</v>
      </c>
      <c r="ET40" s="114">
        <v>34</v>
      </c>
      <c r="EU40" s="114">
        <v>4</v>
      </c>
      <c r="EV40" s="114">
        <v>47</v>
      </c>
      <c r="EW40" s="114">
        <v>30</v>
      </c>
      <c r="EX40" s="329">
        <v>12</v>
      </c>
      <c r="EY40" s="330">
        <v>2</v>
      </c>
      <c r="EZ40" s="202">
        <v>2</v>
      </c>
      <c r="FA40" s="200">
        <v>3918</v>
      </c>
      <c r="FB40" s="114">
        <v>2606</v>
      </c>
      <c r="FC40" s="201">
        <v>1037</v>
      </c>
      <c r="FD40" s="114">
        <v>157</v>
      </c>
      <c r="FE40" s="114">
        <v>28</v>
      </c>
      <c r="FF40" s="114">
        <v>6</v>
      </c>
      <c r="FG40" s="114">
        <v>34</v>
      </c>
      <c r="FH40" s="114">
        <v>39</v>
      </c>
      <c r="FI40" s="329">
        <v>8</v>
      </c>
      <c r="FJ40" s="330">
        <v>2</v>
      </c>
      <c r="FK40" s="202">
        <v>1</v>
      </c>
      <c r="FL40" s="200">
        <v>3752</v>
      </c>
      <c r="FM40" s="114">
        <v>2562</v>
      </c>
      <c r="FN40" s="201">
        <v>974</v>
      </c>
      <c r="FO40" s="114">
        <v>125</v>
      </c>
      <c r="FP40" s="114">
        <v>22</v>
      </c>
      <c r="FQ40" s="114">
        <v>4</v>
      </c>
      <c r="FR40" s="114">
        <v>22</v>
      </c>
      <c r="FS40" s="114">
        <v>33</v>
      </c>
      <c r="FT40" s="329">
        <v>7</v>
      </c>
      <c r="FU40" s="330">
        <v>0</v>
      </c>
      <c r="FV40" s="202">
        <v>3</v>
      </c>
      <c r="FW40" s="200">
        <v>3755</v>
      </c>
      <c r="FX40" s="114">
        <v>2540</v>
      </c>
      <c r="FY40" s="201">
        <v>971</v>
      </c>
      <c r="FZ40" s="114">
        <v>125</v>
      </c>
      <c r="GA40" s="114">
        <v>27</v>
      </c>
      <c r="GB40" s="114">
        <v>9</v>
      </c>
      <c r="GC40" s="114">
        <v>43</v>
      </c>
      <c r="GD40" s="114">
        <v>33</v>
      </c>
      <c r="GE40" s="329">
        <v>5</v>
      </c>
      <c r="GF40" s="330">
        <v>1</v>
      </c>
      <c r="GG40" s="202">
        <v>1</v>
      </c>
      <c r="GH40" s="200">
        <v>3723</v>
      </c>
      <c r="GI40" s="114">
        <v>2533</v>
      </c>
      <c r="GJ40" s="201">
        <v>942</v>
      </c>
      <c r="GK40" s="114">
        <v>114</v>
      </c>
      <c r="GL40" s="114">
        <v>18</v>
      </c>
      <c r="GM40" s="114">
        <v>27</v>
      </c>
      <c r="GN40" s="114">
        <v>38</v>
      </c>
      <c r="GO40" s="114">
        <v>41</v>
      </c>
      <c r="GP40" s="329">
        <v>7</v>
      </c>
      <c r="GQ40" s="330">
        <v>1</v>
      </c>
      <c r="GR40" s="202">
        <v>2</v>
      </c>
      <c r="GS40" s="200">
        <v>3612</v>
      </c>
      <c r="GT40" s="114">
        <v>2466</v>
      </c>
      <c r="GU40" s="201">
        <v>936</v>
      </c>
      <c r="GV40" s="114">
        <v>103</v>
      </c>
      <c r="GW40" s="114">
        <v>27</v>
      </c>
      <c r="GX40" s="114">
        <v>15</v>
      </c>
      <c r="GY40" s="114">
        <v>26</v>
      </c>
      <c r="GZ40" s="114">
        <v>24</v>
      </c>
      <c r="HA40" s="329">
        <v>6</v>
      </c>
      <c r="HB40" s="330">
        <v>3</v>
      </c>
      <c r="HC40" s="202">
        <v>6</v>
      </c>
      <c r="HD40" s="200">
        <v>3624</v>
      </c>
      <c r="HE40" s="114">
        <v>2461</v>
      </c>
      <c r="HF40" s="201">
        <v>920</v>
      </c>
      <c r="HG40" s="114">
        <v>123</v>
      </c>
      <c r="HH40" s="114">
        <v>23</v>
      </c>
      <c r="HI40" s="114">
        <v>16</v>
      </c>
      <c r="HJ40" s="114">
        <v>36</v>
      </c>
      <c r="HK40" s="114">
        <v>36</v>
      </c>
      <c r="HL40" s="329">
        <v>8</v>
      </c>
      <c r="HM40" s="330">
        <v>0</v>
      </c>
      <c r="HN40" s="202">
        <v>1</v>
      </c>
      <c r="HO40" s="200">
        <v>3694</v>
      </c>
      <c r="HP40" s="114">
        <v>2533</v>
      </c>
      <c r="HQ40" s="201">
        <v>940</v>
      </c>
      <c r="HR40" s="114">
        <v>110</v>
      </c>
      <c r="HS40" s="114">
        <v>25</v>
      </c>
      <c r="HT40" s="114">
        <v>10</v>
      </c>
      <c r="HU40" s="114">
        <v>24</v>
      </c>
      <c r="HV40" s="114">
        <v>41</v>
      </c>
      <c r="HW40" s="329">
        <v>7</v>
      </c>
      <c r="HX40" s="330">
        <v>0</v>
      </c>
      <c r="HY40" s="202">
        <v>4</v>
      </c>
      <c r="HZ40" s="200">
        <v>3790</v>
      </c>
      <c r="IA40" s="114">
        <v>2622</v>
      </c>
      <c r="IB40" s="201">
        <v>927</v>
      </c>
      <c r="IC40" s="114">
        <v>127</v>
      </c>
      <c r="ID40" s="114">
        <v>17</v>
      </c>
      <c r="IE40" s="114">
        <v>5</v>
      </c>
      <c r="IF40" s="114">
        <v>33</v>
      </c>
      <c r="IG40" s="114">
        <v>30</v>
      </c>
      <c r="IH40" s="329">
        <v>8</v>
      </c>
      <c r="II40" s="330">
        <v>3</v>
      </c>
      <c r="IJ40" s="202">
        <v>18</v>
      </c>
      <c r="IK40" s="200">
        <v>3715</v>
      </c>
      <c r="IL40" s="114">
        <v>2482</v>
      </c>
      <c r="IM40" s="201">
        <v>944</v>
      </c>
      <c r="IN40" s="114">
        <v>114</v>
      </c>
      <c r="IO40" s="114">
        <v>29</v>
      </c>
      <c r="IP40" s="114">
        <v>14</v>
      </c>
      <c r="IQ40" s="114">
        <v>35</v>
      </c>
      <c r="IR40" s="114">
        <v>47</v>
      </c>
      <c r="IS40" s="329">
        <v>11</v>
      </c>
      <c r="IT40" s="330">
        <v>0</v>
      </c>
      <c r="IU40" s="202">
        <v>39</v>
      </c>
    </row>
    <row r="41" spans="1:255" ht="11.4" x14ac:dyDescent="0.2">
      <c r="A41" s="405"/>
      <c r="C41" s="116" t="s">
        <v>110</v>
      </c>
      <c r="D41" s="106">
        <f t="shared" si="11"/>
        <v>71386</v>
      </c>
      <c r="E41" s="194">
        <f t="shared" si="12"/>
        <v>48372</v>
      </c>
      <c r="F41" s="194">
        <f t="shared" si="13"/>
        <v>18635</v>
      </c>
      <c r="G41" s="194">
        <f t="shared" si="14"/>
        <v>2285</v>
      </c>
      <c r="H41" s="176">
        <f t="shared" si="15"/>
        <v>486</v>
      </c>
      <c r="I41" s="176">
        <f t="shared" si="16"/>
        <v>705</v>
      </c>
      <c r="J41" s="176">
        <f t="shared" si="17"/>
        <v>306</v>
      </c>
      <c r="K41" s="176">
        <f t="shared" si="18"/>
        <v>185</v>
      </c>
      <c r="L41" s="176">
        <f t="shared" si="19"/>
        <v>138</v>
      </c>
      <c r="M41" s="176">
        <f t="shared" si="20"/>
        <v>126</v>
      </c>
      <c r="N41" s="107">
        <f t="shared" si="21"/>
        <v>148</v>
      </c>
      <c r="O41" s="108">
        <f t="shared" si="47"/>
        <v>67.761185666657326</v>
      </c>
      <c r="P41" s="109">
        <f t="shared" si="48"/>
        <v>26.104558316756787</v>
      </c>
      <c r="Q41" s="109">
        <f t="shared" si="49"/>
        <v>3.2009077410136442</v>
      </c>
      <c r="R41" s="179">
        <f t="shared" si="50"/>
        <v>0.68080576023309891</v>
      </c>
      <c r="S41" s="179">
        <f t="shared" si="5"/>
        <v>0.98758860280727323</v>
      </c>
      <c r="T41" s="179">
        <f t="shared" si="6"/>
        <v>0.42865547866528453</v>
      </c>
      <c r="U41" s="179">
        <f t="shared" si="7"/>
        <v>0.25915445605580922</v>
      </c>
      <c r="V41" s="179">
        <f t="shared" si="8"/>
        <v>0.19331521586865771</v>
      </c>
      <c r="W41" s="179">
        <f t="shared" si="9"/>
        <v>0.17650519709747009</v>
      </c>
      <c r="X41" s="110">
        <f t="shared" si="51"/>
        <v>0.20732356484464742</v>
      </c>
      <c r="Y41" s="203">
        <v>2903</v>
      </c>
      <c r="Z41" s="115">
        <v>1932</v>
      </c>
      <c r="AA41" s="204">
        <v>785</v>
      </c>
      <c r="AB41" s="115">
        <v>106</v>
      </c>
      <c r="AC41" s="115">
        <v>28</v>
      </c>
      <c r="AD41" s="115">
        <v>3</v>
      </c>
      <c r="AE41" s="115">
        <v>13</v>
      </c>
      <c r="AF41" s="115">
        <v>12</v>
      </c>
      <c r="AG41" s="327">
        <v>8</v>
      </c>
      <c r="AH41" s="328">
        <v>11</v>
      </c>
      <c r="AI41" s="205">
        <v>5</v>
      </c>
      <c r="AJ41" s="203">
        <v>3353</v>
      </c>
      <c r="AK41" s="115">
        <v>2218</v>
      </c>
      <c r="AL41" s="204">
        <v>956</v>
      </c>
      <c r="AM41" s="115">
        <v>95</v>
      </c>
      <c r="AN41" s="115">
        <v>26</v>
      </c>
      <c r="AO41" s="115">
        <v>4</v>
      </c>
      <c r="AP41" s="115">
        <v>23</v>
      </c>
      <c r="AQ41" s="115">
        <v>17</v>
      </c>
      <c r="AR41" s="327">
        <v>3</v>
      </c>
      <c r="AS41" s="328">
        <v>6</v>
      </c>
      <c r="AT41" s="205">
        <v>5</v>
      </c>
      <c r="AU41" s="203">
        <v>3875</v>
      </c>
      <c r="AV41" s="115">
        <v>2571</v>
      </c>
      <c r="AW41" s="204">
        <v>1082</v>
      </c>
      <c r="AX41" s="115">
        <v>128</v>
      </c>
      <c r="AY41" s="115">
        <v>30</v>
      </c>
      <c r="AZ41" s="115">
        <v>12</v>
      </c>
      <c r="BA41" s="115">
        <v>26</v>
      </c>
      <c r="BB41" s="115">
        <v>12</v>
      </c>
      <c r="BC41" s="327">
        <v>5</v>
      </c>
      <c r="BD41" s="328">
        <v>6</v>
      </c>
      <c r="BE41" s="205">
        <v>3</v>
      </c>
      <c r="BF41" s="203">
        <v>3896</v>
      </c>
      <c r="BG41" s="115">
        <v>2634</v>
      </c>
      <c r="BH41" s="204">
        <v>1035</v>
      </c>
      <c r="BI41" s="115">
        <v>139</v>
      </c>
      <c r="BJ41" s="115">
        <v>23</v>
      </c>
      <c r="BK41" s="115">
        <v>19</v>
      </c>
      <c r="BL41" s="115">
        <v>15</v>
      </c>
      <c r="BM41" s="115">
        <v>15</v>
      </c>
      <c r="BN41" s="327">
        <v>2</v>
      </c>
      <c r="BO41" s="328">
        <v>11</v>
      </c>
      <c r="BP41" s="205">
        <v>3</v>
      </c>
      <c r="BQ41" s="203">
        <v>3344</v>
      </c>
      <c r="BR41" s="115">
        <v>2265</v>
      </c>
      <c r="BS41" s="204">
        <v>891</v>
      </c>
      <c r="BT41" s="115">
        <v>119</v>
      </c>
      <c r="BU41" s="115">
        <v>21</v>
      </c>
      <c r="BV41" s="115">
        <v>16</v>
      </c>
      <c r="BW41" s="115">
        <v>9</v>
      </c>
      <c r="BX41" s="115">
        <v>15</v>
      </c>
      <c r="BY41" s="327">
        <v>3</v>
      </c>
      <c r="BZ41" s="328">
        <v>3</v>
      </c>
      <c r="CA41" s="205">
        <v>2</v>
      </c>
      <c r="CB41" s="203">
        <v>3640</v>
      </c>
      <c r="CC41" s="115">
        <v>2500</v>
      </c>
      <c r="CD41" s="204">
        <v>959</v>
      </c>
      <c r="CE41" s="115">
        <v>89</v>
      </c>
      <c r="CF41" s="115">
        <v>27</v>
      </c>
      <c r="CG41" s="115">
        <v>30</v>
      </c>
      <c r="CH41" s="115">
        <v>13</v>
      </c>
      <c r="CI41" s="115">
        <v>10</v>
      </c>
      <c r="CJ41" s="327">
        <v>2</v>
      </c>
      <c r="CK41" s="328">
        <v>6</v>
      </c>
      <c r="CL41" s="205">
        <v>4</v>
      </c>
      <c r="CM41" s="203">
        <v>3540</v>
      </c>
      <c r="CN41" s="115">
        <v>2386</v>
      </c>
      <c r="CO41" s="204">
        <v>899</v>
      </c>
      <c r="CP41" s="115">
        <v>156</v>
      </c>
      <c r="CQ41" s="115">
        <v>29</v>
      </c>
      <c r="CR41" s="115">
        <v>26</v>
      </c>
      <c r="CS41" s="115">
        <v>13</v>
      </c>
      <c r="CT41" s="115">
        <v>13</v>
      </c>
      <c r="CU41" s="327">
        <v>4</v>
      </c>
      <c r="CV41" s="328">
        <v>6</v>
      </c>
      <c r="CW41" s="205">
        <v>8</v>
      </c>
      <c r="CX41" s="203">
        <v>3682</v>
      </c>
      <c r="CY41" s="115">
        <v>2469</v>
      </c>
      <c r="CZ41" s="204">
        <v>997</v>
      </c>
      <c r="DA41" s="115">
        <v>115</v>
      </c>
      <c r="DB41" s="115">
        <v>19</v>
      </c>
      <c r="DC41" s="115">
        <v>28</v>
      </c>
      <c r="DD41" s="115">
        <v>17</v>
      </c>
      <c r="DE41" s="115">
        <v>11</v>
      </c>
      <c r="DF41" s="327">
        <v>5</v>
      </c>
      <c r="DG41" s="328">
        <v>8</v>
      </c>
      <c r="DH41" s="205">
        <v>13</v>
      </c>
      <c r="DI41" s="203">
        <v>3949</v>
      </c>
      <c r="DJ41" s="115">
        <v>2667</v>
      </c>
      <c r="DK41" s="204">
        <v>1030</v>
      </c>
      <c r="DL41" s="115">
        <v>124</v>
      </c>
      <c r="DM41" s="115">
        <v>28</v>
      </c>
      <c r="DN41" s="115">
        <v>47</v>
      </c>
      <c r="DO41" s="115">
        <v>20</v>
      </c>
      <c r="DP41" s="115">
        <v>10</v>
      </c>
      <c r="DQ41" s="327">
        <v>7</v>
      </c>
      <c r="DR41" s="328">
        <v>7</v>
      </c>
      <c r="DS41" s="205">
        <v>9</v>
      </c>
      <c r="DT41" s="203">
        <v>3458</v>
      </c>
      <c r="DU41" s="115">
        <v>2359</v>
      </c>
      <c r="DV41" s="204">
        <v>916</v>
      </c>
      <c r="DW41" s="115">
        <v>90</v>
      </c>
      <c r="DX41" s="115">
        <v>16</v>
      </c>
      <c r="DY41" s="115">
        <v>35</v>
      </c>
      <c r="DZ41" s="115">
        <v>14</v>
      </c>
      <c r="EA41" s="115">
        <v>8</v>
      </c>
      <c r="EB41" s="327">
        <v>6</v>
      </c>
      <c r="EC41" s="328">
        <v>6</v>
      </c>
      <c r="ED41" s="205">
        <v>8</v>
      </c>
      <c r="EE41" s="203">
        <v>3178</v>
      </c>
      <c r="EF41" s="115">
        <v>2132</v>
      </c>
      <c r="EG41" s="204">
        <v>837</v>
      </c>
      <c r="EH41" s="115">
        <v>108</v>
      </c>
      <c r="EI41" s="115">
        <v>23</v>
      </c>
      <c r="EJ41" s="115">
        <v>37</v>
      </c>
      <c r="EK41" s="115">
        <v>16</v>
      </c>
      <c r="EL41" s="115">
        <v>5</v>
      </c>
      <c r="EM41" s="327">
        <v>9</v>
      </c>
      <c r="EN41" s="328">
        <v>8</v>
      </c>
      <c r="EO41" s="205">
        <v>3</v>
      </c>
      <c r="EP41" s="203">
        <v>3692</v>
      </c>
      <c r="EQ41" s="115">
        <v>2548</v>
      </c>
      <c r="ER41" s="204">
        <v>907</v>
      </c>
      <c r="ES41" s="115">
        <v>118</v>
      </c>
      <c r="ET41" s="115">
        <v>35</v>
      </c>
      <c r="EU41" s="115">
        <v>54</v>
      </c>
      <c r="EV41" s="115">
        <v>12</v>
      </c>
      <c r="EW41" s="115">
        <v>2</v>
      </c>
      <c r="EX41" s="327">
        <v>6</v>
      </c>
      <c r="EY41" s="328">
        <v>4</v>
      </c>
      <c r="EZ41" s="205">
        <v>6</v>
      </c>
      <c r="FA41" s="203">
        <v>3291</v>
      </c>
      <c r="FB41" s="115">
        <v>2211</v>
      </c>
      <c r="FC41" s="204">
        <v>867</v>
      </c>
      <c r="FD41" s="115">
        <v>98</v>
      </c>
      <c r="FE41" s="115">
        <v>31</v>
      </c>
      <c r="FF41" s="115">
        <v>49</v>
      </c>
      <c r="FG41" s="115">
        <v>12</v>
      </c>
      <c r="FH41" s="115">
        <v>8</v>
      </c>
      <c r="FI41" s="327">
        <v>6</v>
      </c>
      <c r="FJ41" s="328">
        <v>4</v>
      </c>
      <c r="FK41" s="205">
        <v>5</v>
      </c>
      <c r="FL41" s="203">
        <v>3259</v>
      </c>
      <c r="FM41" s="115">
        <v>2227</v>
      </c>
      <c r="FN41" s="204">
        <v>821</v>
      </c>
      <c r="FO41" s="115">
        <v>107</v>
      </c>
      <c r="FP41" s="115">
        <v>27</v>
      </c>
      <c r="FQ41" s="115">
        <v>48</v>
      </c>
      <c r="FR41" s="115">
        <v>8</v>
      </c>
      <c r="FS41" s="115">
        <v>3</v>
      </c>
      <c r="FT41" s="327">
        <v>4</v>
      </c>
      <c r="FU41" s="328">
        <v>2</v>
      </c>
      <c r="FV41" s="205">
        <v>12</v>
      </c>
      <c r="FW41" s="203">
        <v>3186</v>
      </c>
      <c r="FX41" s="115">
        <v>2139</v>
      </c>
      <c r="FY41" s="204">
        <v>855</v>
      </c>
      <c r="FZ41" s="115">
        <v>90</v>
      </c>
      <c r="GA41" s="115">
        <v>20</v>
      </c>
      <c r="GB41" s="115">
        <v>48</v>
      </c>
      <c r="GC41" s="115">
        <v>11</v>
      </c>
      <c r="GD41" s="115">
        <v>5</v>
      </c>
      <c r="GE41" s="327">
        <v>9</v>
      </c>
      <c r="GF41" s="328">
        <v>5</v>
      </c>
      <c r="GG41" s="205">
        <v>4</v>
      </c>
      <c r="GH41" s="203">
        <v>3248</v>
      </c>
      <c r="GI41" s="115">
        <v>2200</v>
      </c>
      <c r="GJ41" s="204">
        <v>840</v>
      </c>
      <c r="GK41" s="115">
        <v>100</v>
      </c>
      <c r="GL41" s="115">
        <v>24</v>
      </c>
      <c r="GM41" s="115">
        <v>39</v>
      </c>
      <c r="GN41" s="115">
        <v>15</v>
      </c>
      <c r="GO41" s="115">
        <v>8</v>
      </c>
      <c r="GP41" s="327">
        <v>8</v>
      </c>
      <c r="GQ41" s="328">
        <v>3</v>
      </c>
      <c r="GR41" s="205">
        <v>11</v>
      </c>
      <c r="GS41" s="203">
        <v>2858</v>
      </c>
      <c r="GT41" s="115">
        <v>1975</v>
      </c>
      <c r="GU41" s="204">
        <v>711</v>
      </c>
      <c r="GV41" s="115">
        <v>96</v>
      </c>
      <c r="GW41" s="115">
        <v>16</v>
      </c>
      <c r="GX41" s="115">
        <v>24</v>
      </c>
      <c r="GY41" s="115">
        <v>9</v>
      </c>
      <c r="GZ41" s="115">
        <v>6</v>
      </c>
      <c r="HA41" s="327">
        <v>8</v>
      </c>
      <c r="HB41" s="328">
        <v>4</v>
      </c>
      <c r="HC41" s="205">
        <v>9</v>
      </c>
      <c r="HD41" s="203">
        <v>3296</v>
      </c>
      <c r="HE41" s="115">
        <v>2269</v>
      </c>
      <c r="HF41" s="204">
        <v>831</v>
      </c>
      <c r="HG41" s="115">
        <v>94</v>
      </c>
      <c r="HH41" s="115">
        <v>15</v>
      </c>
      <c r="HI41" s="115">
        <v>41</v>
      </c>
      <c r="HJ41" s="115">
        <v>15</v>
      </c>
      <c r="HK41" s="115">
        <v>5</v>
      </c>
      <c r="HL41" s="327">
        <v>7</v>
      </c>
      <c r="HM41" s="328">
        <v>8</v>
      </c>
      <c r="HN41" s="205">
        <v>11</v>
      </c>
      <c r="HO41" s="203">
        <v>3108</v>
      </c>
      <c r="HP41" s="115">
        <v>2171</v>
      </c>
      <c r="HQ41" s="204">
        <v>768</v>
      </c>
      <c r="HR41" s="115">
        <v>83</v>
      </c>
      <c r="HS41" s="115">
        <v>14</v>
      </c>
      <c r="HT41" s="115">
        <v>34</v>
      </c>
      <c r="HU41" s="115">
        <v>13</v>
      </c>
      <c r="HV41" s="115">
        <v>6</v>
      </c>
      <c r="HW41" s="327">
        <v>7</v>
      </c>
      <c r="HX41" s="328">
        <v>5</v>
      </c>
      <c r="HY41" s="205">
        <v>7</v>
      </c>
      <c r="HZ41" s="203">
        <v>3332</v>
      </c>
      <c r="IA41" s="115">
        <v>2272</v>
      </c>
      <c r="IB41" s="204">
        <v>824</v>
      </c>
      <c r="IC41" s="115">
        <v>104</v>
      </c>
      <c r="ID41" s="115">
        <v>19</v>
      </c>
      <c r="IE41" s="115">
        <v>61</v>
      </c>
      <c r="IF41" s="115">
        <v>14</v>
      </c>
      <c r="IG41" s="115">
        <v>7</v>
      </c>
      <c r="IH41" s="327">
        <v>16</v>
      </c>
      <c r="II41" s="328">
        <v>5</v>
      </c>
      <c r="IJ41" s="205">
        <v>10</v>
      </c>
      <c r="IK41" s="203">
        <v>3298</v>
      </c>
      <c r="IL41" s="115">
        <v>2227</v>
      </c>
      <c r="IM41" s="204">
        <v>824</v>
      </c>
      <c r="IN41" s="115">
        <v>126</v>
      </c>
      <c r="IO41" s="115">
        <v>15</v>
      </c>
      <c r="IP41" s="115">
        <v>50</v>
      </c>
      <c r="IQ41" s="115">
        <v>18</v>
      </c>
      <c r="IR41" s="115">
        <v>7</v>
      </c>
      <c r="IS41" s="327">
        <v>13</v>
      </c>
      <c r="IT41" s="328">
        <v>8</v>
      </c>
      <c r="IU41" s="205">
        <v>10</v>
      </c>
    </row>
    <row r="42" spans="1:255" ht="11.4" x14ac:dyDescent="0.2">
      <c r="A42" s="405"/>
      <c r="C42" s="117" t="s">
        <v>111</v>
      </c>
      <c r="D42" s="101">
        <f t="shared" si="11"/>
        <v>150984</v>
      </c>
      <c r="E42" s="193">
        <f t="shared" si="12"/>
        <v>103486</v>
      </c>
      <c r="F42" s="193">
        <f t="shared" si="13"/>
        <v>39456</v>
      </c>
      <c r="G42" s="193">
        <f t="shared" si="14"/>
        <v>3548</v>
      </c>
      <c r="H42" s="175">
        <f t="shared" si="15"/>
        <v>1403</v>
      </c>
      <c r="I42" s="175">
        <f t="shared" si="16"/>
        <v>530</v>
      </c>
      <c r="J42" s="175">
        <f t="shared" si="17"/>
        <v>1229</v>
      </c>
      <c r="K42" s="175">
        <f t="shared" si="18"/>
        <v>459</v>
      </c>
      <c r="L42" s="175">
        <f t="shared" si="19"/>
        <v>686</v>
      </c>
      <c r="M42" s="175">
        <f t="shared" si="20"/>
        <v>97</v>
      </c>
      <c r="N42" s="102">
        <f t="shared" si="21"/>
        <v>90</v>
      </c>
      <c r="O42" s="103">
        <f t="shared" ref="O42:O43" si="52">(E42/$D42)*100</f>
        <v>68.541037460923022</v>
      </c>
      <c r="P42" s="104">
        <f t="shared" ref="P42:P43" si="53">(F42/$D42)*100</f>
        <v>26.132570338578919</v>
      </c>
      <c r="Q42" s="104">
        <f t="shared" ref="Q42:Q43" si="54">(G42/$D42)*100</f>
        <v>2.3499178720924072</v>
      </c>
      <c r="R42" s="178">
        <f t="shared" ref="R42:R43" si="55">(H42/$D42)*100</f>
        <v>0.92923753510305729</v>
      </c>
      <c r="S42" s="178">
        <f t="shared" si="5"/>
        <v>0.35103057277592326</v>
      </c>
      <c r="T42" s="178">
        <f t="shared" si="6"/>
        <v>0.81399353573888622</v>
      </c>
      <c r="U42" s="178">
        <f t="shared" si="7"/>
        <v>0.3040057224606581</v>
      </c>
      <c r="V42" s="178">
        <f t="shared" si="8"/>
        <v>0.45435277910242144</v>
      </c>
      <c r="W42" s="178">
        <f t="shared" si="9"/>
        <v>6.4245218036348223E-2</v>
      </c>
      <c r="X42" s="105">
        <f t="shared" ref="X42:X43" si="56">(N42/$D42)*100</f>
        <v>5.9608965188364324E-2</v>
      </c>
      <c r="Y42" s="200">
        <v>6544</v>
      </c>
      <c r="Z42" s="114">
        <v>4366</v>
      </c>
      <c r="AA42" s="201">
        <v>1750</v>
      </c>
      <c r="AB42" s="114">
        <v>213</v>
      </c>
      <c r="AC42" s="114">
        <v>95</v>
      </c>
      <c r="AD42" s="114">
        <v>4</v>
      </c>
      <c r="AE42" s="114">
        <v>60</v>
      </c>
      <c r="AF42" s="114">
        <v>37</v>
      </c>
      <c r="AG42" s="329">
        <v>7</v>
      </c>
      <c r="AH42" s="330">
        <v>5</v>
      </c>
      <c r="AI42" s="202">
        <v>7</v>
      </c>
      <c r="AJ42" s="200">
        <v>7551</v>
      </c>
      <c r="AK42" s="114">
        <v>4994</v>
      </c>
      <c r="AL42" s="201">
        <v>2202</v>
      </c>
      <c r="AM42" s="114">
        <v>152</v>
      </c>
      <c r="AN42" s="114">
        <v>65</v>
      </c>
      <c r="AO42" s="114">
        <v>3</v>
      </c>
      <c r="AP42" s="114">
        <v>72</v>
      </c>
      <c r="AQ42" s="114">
        <v>41</v>
      </c>
      <c r="AR42" s="329">
        <v>6</v>
      </c>
      <c r="AS42" s="330">
        <v>13</v>
      </c>
      <c r="AT42" s="202">
        <v>3</v>
      </c>
      <c r="AU42" s="200">
        <v>7983</v>
      </c>
      <c r="AV42" s="114">
        <v>5369</v>
      </c>
      <c r="AW42" s="201">
        <v>2181</v>
      </c>
      <c r="AX42" s="114">
        <v>188</v>
      </c>
      <c r="AY42" s="114">
        <v>76</v>
      </c>
      <c r="AZ42" s="114">
        <v>3</v>
      </c>
      <c r="BA42" s="114">
        <v>95</v>
      </c>
      <c r="BB42" s="114">
        <v>27</v>
      </c>
      <c r="BC42" s="329">
        <v>27</v>
      </c>
      <c r="BD42" s="330">
        <v>9</v>
      </c>
      <c r="BE42" s="202">
        <v>8</v>
      </c>
      <c r="BF42" s="200">
        <v>8397</v>
      </c>
      <c r="BG42" s="114">
        <v>5771</v>
      </c>
      <c r="BH42" s="201">
        <v>2224</v>
      </c>
      <c r="BI42" s="114">
        <v>170</v>
      </c>
      <c r="BJ42" s="114">
        <v>84</v>
      </c>
      <c r="BK42" s="114">
        <v>15</v>
      </c>
      <c r="BL42" s="114">
        <v>68</v>
      </c>
      <c r="BM42" s="114">
        <v>25</v>
      </c>
      <c r="BN42" s="329">
        <v>35</v>
      </c>
      <c r="BO42" s="330">
        <v>3</v>
      </c>
      <c r="BP42" s="202">
        <v>2</v>
      </c>
      <c r="BQ42" s="200">
        <v>6810</v>
      </c>
      <c r="BR42" s="114">
        <v>4706</v>
      </c>
      <c r="BS42" s="201">
        <v>1746</v>
      </c>
      <c r="BT42" s="114">
        <v>164</v>
      </c>
      <c r="BU42" s="114">
        <v>62</v>
      </c>
      <c r="BV42" s="114">
        <v>5</v>
      </c>
      <c r="BW42" s="114">
        <v>61</v>
      </c>
      <c r="BX42" s="114">
        <v>28</v>
      </c>
      <c r="BY42" s="329">
        <v>32</v>
      </c>
      <c r="BZ42" s="330">
        <v>1</v>
      </c>
      <c r="CA42" s="202">
        <v>5</v>
      </c>
      <c r="CB42" s="200">
        <v>7398</v>
      </c>
      <c r="CC42" s="114">
        <v>5118</v>
      </c>
      <c r="CD42" s="201">
        <v>1893</v>
      </c>
      <c r="CE42" s="114">
        <v>165</v>
      </c>
      <c r="CF42" s="114">
        <v>81</v>
      </c>
      <c r="CG42" s="114">
        <v>7</v>
      </c>
      <c r="CH42" s="114">
        <v>66</v>
      </c>
      <c r="CI42" s="114">
        <v>23</v>
      </c>
      <c r="CJ42" s="329">
        <v>40</v>
      </c>
      <c r="CK42" s="330">
        <v>2</v>
      </c>
      <c r="CL42" s="202">
        <v>3</v>
      </c>
      <c r="CM42" s="200">
        <v>7925</v>
      </c>
      <c r="CN42" s="114">
        <v>5510</v>
      </c>
      <c r="CO42" s="201">
        <v>2021</v>
      </c>
      <c r="CP42" s="114">
        <v>202</v>
      </c>
      <c r="CQ42" s="114">
        <v>62</v>
      </c>
      <c r="CR42" s="114">
        <v>6</v>
      </c>
      <c r="CS42" s="114">
        <v>72</v>
      </c>
      <c r="CT42" s="114">
        <v>17</v>
      </c>
      <c r="CU42" s="329">
        <v>28</v>
      </c>
      <c r="CV42" s="330">
        <v>4</v>
      </c>
      <c r="CW42" s="202">
        <v>3</v>
      </c>
      <c r="CX42" s="200">
        <v>7596</v>
      </c>
      <c r="CY42" s="114">
        <v>5086</v>
      </c>
      <c r="CZ42" s="201">
        <v>2058</v>
      </c>
      <c r="DA42" s="114">
        <v>205</v>
      </c>
      <c r="DB42" s="114">
        <v>76</v>
      </c>
      <c r="DC42" s="114">
        <v>31</v>
      </c>
      <c r="DD42" s="114">
        <v>75</v>
      </c>
      <c r="DE42" s="114">
        <v>16</v>
      </c>
      <c r="DF42" s="329">
        <v>37</v>
      </c>
      <c r="DG42" s="330">
        <v>8</v>
      </c>
      <c r="DH42" s="202">
        <v>4</v>
      </c>
      <c r="DI42" s="200">
        <v>8122</v>
      </c>
      <c r="DJ42" s="114">
        <v>5581</v>
      </c>
      <c r="DK42" s="201">
        <v>2004</v>
      </c>
      <c r="DL42" s="114">
        <v>244</v>
      </c>
      <c r="DM42" s="114">
        <v>98</v>
      </c>
      <c r="DN42" s="114">
        <v>52</v>
      </c>
      <c r="DO42" s="114">
        <v>72</v>
      </c>
      <c r="DP42" s="114">
        <v>21</v>
      </c>
      <c r="DQ42" s="329">
        <v>40</v>
      </c>
      <c r="DR42" s="330">
        <v>5</v>
      </c>
      <c r="DS42" s="202">
        <v>5</v>
      </c>
      <c r="DT42" s="200">
        <v>7519</v>
      </c>
      <c r="DU42" s="114">
        <v>5091</v>
      </c>
      <c r="DV42" s="201">
        <v>2046</v>
      </c>
      <c r="DW42" s="114">
        <v>142</v>
      </c>
      <c r="DX42" s="114">
        <v>65</v>
      </c>
      <c r="DY42" s="114">
        <v>46</v>
      </c>
      <c r="DZ42" s="114">
        <v>55</v>
      </c>
      <c r="EA42" s="114">
        <v>18</v>
      </c>
      <c r="EB42" s="329">
        <v>46</v>
      </c>
      <c r="EC42" s="330">
        <v>5</v>
      </c>
      <c r="ED42" s="202">
        <v>5</v>
      </c>
      <c r="EE42" s="200">
        <v>6967</v>
      </c>
      <c r="EF42" s="114">
        <v>4769</v>
      </c>
      <c r="EG42" s="201">
        <v>1827</v>
      </c>
      <c r="EH42" s="114">
        <v>139</v>
      </c>
      <c r="EI42" s="114">
        <v>80</v>
      </c>
      <c r="EJ42" s="114">
        <v>39</v>
      </c>
      <c r="EK42" s="114">
        <v>49</v>
      </c>
      <c r="EL42" s="114">
        <v>17</v>
      </c>
      <c r="EM42" s="329">
        <v>36</v>
      </c>
      <c r="EN42" s="330">
        <v>3</v>
      </c>
      <c r="EO42" s="202">
        <v>8</v>
      </c>
      <c r="EP42" s="200">
        <v>7772</v>
      </c>
      <c r="EQ42" s="114">
        <v>5348</v>
      </c>
      <c r="ER42" s="201">
        <v>2011</v>
      </c>
      <c r="ES42" s="114">
        <v>166</v>
      </c>
      <c r="ET42" s="114">
        <v>57</v>
      </c>
      <c r="EU42" s="114">
        <v>45</v>
      </c>
      <c r="EV42" s="114">
        <v>58</v>
      </c>
      <c r="EW42" s="114">
        <v>33</v>
      </c>
      <c r="EX42" s="329">
        <v>47</v>
      </c>
      <c r="EY42" s="330">
        <v>3</v>
      </c>
      <c r="EZ42" s="202">
        <v>4</v>
      </c>
      <c r="FA42" s="200">
        <v>6982</v>
      </c>
      <c r="FB42" s="114">
        <v>4809</v>
      </c>
      <c r="FC42" s="201">
        <v>1821</v>
      </c>
      <c r="FD42" s="114">
        <v>146</v>
      </c>
      <c r="FE42" s="114">
        <v>68</v>
      </c>
      <c r="FF42" s="114">
        <v>31</v>
      </c>
      <c r="FG42" s="114">
        <v>47</v>
      </c>
      <c r="FH42" s="114">
        <v>19</v>
      </c>
      <c r="FI42" s="329">
        <v>35</v>
      </c>
      <c r="FJ42" s="330">
        <v>4</v>
      </c>
      <c r="FK42" s="202">
        <v>2</v>
      </c>
      <c r="FL42" s="200">
        <v>6765</v>
      </c>
      <c r="FM42" s="114">
        <v>4657</v>
      </c>
      <c r="FN42" s="201">
        <v>1749</v>
      </c>
      <c r="FO42" s="114">
        <v>148</v>
      </c>
      <c r="FP42" s="114">
        <v>56</v>
      </c>
      <c r="FQ42" s="114">
        <v>36</v>
      </c>
      <c r="FR42" s="114">
        <v>58</v>
      </c>
      <c r="FS42" s="114">
        <v>16</v>
      </c>
      <c r="FT42" s="329">
        <v>40</v>
      </c>
      <c r="FU42" s="330">
        <v>1</v>
      </c>
      <c r="FV42" s="202">
        <v>4</v>
      </c>
      <c r="FW42" s="200">
        <v>6660</v>
      </c>
      <c r="FX42" s="114">
        <v>4645</v>
      </c>
      <c r="FY42" s="201">
        <v>1713</v>
      </c>
      <c r="FZ42" s="114">
        <v>121</v>
      </c>
      <c r="GA42" s="114">
        <v>51</v>
      </c>
      <c r="GB42" s="114">
        <v>15</v>
      </c>
      <c r="GC42" s="114">
        <v>47</v>
      </c>
      <c r="GD42" s="114">
        <v>20</v>
      </c>
      <c r="GE42" s="329">
        <v>41</v>
      </c>
      <c r="GF42" s="330">
        <v>4</v>
      </c>
      <c r="GG42" s="202">
        <v>3</v>
      </c>
      <c r="GH42" s="200">
        <v>6607</v>
      </c>
      <c r="GI42" s="114">
        <v>4511</v>
      </c>
      <c r="GJ42" s="201">
        <v>1714</v>
      </c>
      <c r="GK42" s="114">
        <v>152</v>
      </c>
      <c r="GL42" s="114">
        <v>53</v>
      </c>
      <c r="GM42" s="114">
        <v>48</v>
      </c>
      <c r="GN42" s="114">
        <v>58</v>
      </c>
      <c r="GO42" s="114">
        <v>22</v>
      </c>
      <c r="GP42" s="329">
        <v>38</v>
      </c>
      <c r="GQ42" s="330">
        <v>5</v>
      </c>
      <c r="GR42" s="202">
        <v>6</v>
      </c>
      <c r="GS42" s="200">
        <v>6338</v>
      </c>
      <c r="GT42" s="114">
        <v>4373</v>
      </c>
      <c r="GU42" s="201">
        <v>1645</v>
      </c>
      <c r="GV42" s="114">
        <v>151</v>
      </c>
      <c r="GW42" s="114">
        <v>44</v>
      </c>
      <c r="GX42" s="114">
        <v>36</v>
      </c>
      <c r="GY42" s="114">
        <v>46</v>
      </c>
      <c r="GZ42" s="114">
        <v>7</v>
      </c>
      <c r="HA42" s="329">
        <v>32</v>
      </c>
      <c r="HB42" s="330">
        <v>1</v>
      </c>
      <c r="HC42" s="202">
        <v>3</v>
      </c>
      <c r="HD42" s="200">
        <v>6447</v>
      </c>
      <c r="HE42" s="114">
        <v>4458</v>
      </c>
      <c r="HF42" s="201">
        <v>1659</v>
      </c>
      <c r="HG42" s="114">
        <v>150</v>
      </c>
      <c r="HH42" s="114">
        <v>57</v>
      </c>
      <c r="HI42" s="114">
        <v>22</v>
      </c>
      <c r="HJ42" s="114">
        <v>41</v>
      </c>
      <c r="HK42" s="114">
        <v>15</v>
      </c>
      <c r="HL42" s="329">
        <v>34</v>
      </c>
      <c r="HM42" s="330">
        <v>7</v>
      </c>
      <c r="HN42" s="202">
        <v>4</v>
      </c>
      <c r="HO42" s="200">
        <v>6387</v>
      </c>
      <c r="HP42" s="114">
        <v>4401</v>
      </c>
      <c r="HQ42" s="201">
        <v>1632</v>
      </c>
      <c r="HR42" s="114">
        <v>166</v>
      </c>
      <c r="HS42" s="114">
        <v>63</v>
      </c>
      <c r="HT42" s="114">
        <v>17</v>
      </c>
      <c r="HU42" s="114">
        <v>45</v>
      </c>
      <c r="HV42" s="114">
        <v>21</v>
      </c>
      <c r="HW42" s="329">
        <v>35</v>
      </c>
      <c r="HX42" s="330">
        <v>6</v>
      </c>
      <c r="HY42" s="202">
        <v>1</v>
      </c>
      <c r="HZ42" s="200">
        <v>7226</v>
      </c>
      <c r="IA42" s="114">
        <v>5003</v>
      </c>
      <c r="IB42" s="201">
        <v>1861</v>
      </c>
      <c r="IC42" s="114">
        <v>170</v>
      </c>
      <c r="ID42" s="114">
        <v>57</v>
      </c>
      <c r="IE42" s="114">
        <v>38</v>
      </c>
      <c r="IF42" s="114">
        <v>40</v>
      </c>
      <c r="IG42" s="114">
        <v>22</v>
      </c>
      <c r="IH42" s="329">
        <v>29</v>
      </c>
      <c r="II42" s="330">
        <v>2</v>
      </c>
      <c r="IJ42" s="202">
        <v>4</v>
      </c>
      <c r="IK42" s="200">
        <v>6988</v>
      </c>
      <c r="IL42" s="114">
        <v>4920</v>
      </c>
      <c r="IM42" s="201">
        <v>1699</v>
      </c>
      <c r="IN42" s="114">
        <v>194</v>
      </c>
      <c r="IO42" s="114">
        <v>53</v>
      </c>
      <c r="IP42" s="114">
        <v>31</v>
      </c>
      <c r="IQ42" s="114">
        <v>44</v>
      </c>
      <c r="IR42" s="114">
        <v>14</v>
      </c>
      <c r="IS42" s="329">
        <v>21</v>
      </c>
      <c r="IT42" s="330">
        <v>6</v>
      </c>
      <c r="IU42" s="202">
        <v>6</v>
      </c>
    </row>
    <row r="43" spans="1:255" ht="11.4" x14ac:dyDescent="0.2">
      <c r="A43" s="405"/>
      <c r="C43" s="116" t="s">
        <v>112</v>
      </c>
      <c r="D43" s="106">
        <f t="shared" si="11"/>
        <v>127021</v>
      </c>
      <c r="E43" s="194">
        <f t="shared" si="12"/>
        <v>85074</v>
      </c>
      <c r="F43" s="194">
        <f t="shared" si="13"/>
        <v>35121</v>
      </c>
      <c r="G43" s="194">
        <f t="shared" si="14"/>
        <v>4208</v>
      </c>
      <c r="H43" s="176">
        <f t="shared" si="15"/>
        <v>567</v>
      </c>
      <c r="I43" s="176">
        <f t="shared" si="16"/>
        <v>424</v>
      </c>
      <c r="J43" s="176">
        <f t="shared" si="17"/>
        <v>460</v>
      </c>
      <c r="K43" s="176">
        <f t="shared" si="18"/>
        <v>704</v>
      </c>
      <c r="L43" s="176">
        <f t="shared" si="19"/>
        <v>96</v>
      </c>
      <c r="M43" s="176">
        <f t="shared" si="20"/>
        <v>91</v>
      </c>
      <c r="N43" s="107">
        <f t="shared" si="21"/>
        <v>276</v>
      </c>
      <c r="O43" s="108">
        <f t="shared" si="52"/>
        <v>66.976326749120233</v>
      </c>
      <c r="P43" s="109">
        <f t="shared" si="53"/>
        <v>27.649758701317108</v>
      </c>
      <c r="Q43" s="109">
        <f t="shared" si="54"/>
        <v>3.3128380346556865</v>
      </c>
      <c r="R43" s="179">
        <f t="shared" si="55"/>
        <v>0.44638288157076389</v>
      </c>
      <c r="S43" s="179">
        <f t="shared" si="5"/>
        <v>0.33380307193298742</v>
      </c>
      <c r="T43" s="179">
        <f t="shared" si="6"/>
        <v>0.36214484219144866</v>
      </c>
      <c r="U43" s="179">
        <f t="shared" si="7"/>
        <v>0.5542390628321302</v>
      </c>
      <c r="V43" s="179">
        <f t="shared" si="8"/>
        <v>7.5578054022563193E-2</v>
      </c>
      <c r="W43" s="179">
        <f t="shared" si="9"/>
        <v>7.1641697042221356E-2</v>
      </c>
      <c r="X43" s="110">
        <f t="shared" si="56"/>
        <v>0.21728690531486922</v>
      </c>
      <c r="Y43" s="203">
        <v>4543</v>
      </c>
      <c r="Z43" s="115">
        <v>2991</v>
      </c>
      <c r="AA43" s="204">
        <v>1262</v>
      </c>
      <c r="AB43" s="115">
        <v>194</v>
      </c>
      <c r="AC43" s="115">
        <v>15</v>
      </c>
      <c r="AD43" s="115">
        <v>4</v>
      </c>
      <c r="AE43" s="115">
        <v>19</v>
      </c>
      <c r="AF43" s="115">
        <v>35</v>
      </c>
      <c r="AG43" s="327">
        <v>3</v>
      </c>
      <c r="AH43" s="328">
        <v>6</v>
      </c>
      <c r="AI43" s="205">
        <v>14</v>
      </c>
      <c r="AJ43" s="203">
        <v>5245</v>
      </c>
      <c r="AK43" s="115">
        <v>3457</v>
      </c>
      <c r="AL43" s="204">
        <v>1464</v>
      </c>
      <c r="AM43" s="115">
        <v>213</v>
      </c>
      <c r="AN43" s="115">
        <v>20</v>
      </c>
      <c r="AO43" s="115">
        <v>12</v>
      </c>
      <c r="AP43" s="115">
        <v>22</v>
      </c>
      <c r="AQ43" s="115">
        <v>29</v>
      </c>
      <c r="AR43" s="327">
        <v>1</v>
      </c>
      <c r="AS43" s="328">
        <v>7</v>
      </c>
      <c r="AT43" s="205">
        <v>20</v>
      </c>
      <c r="AU43" s="203">
        <v>6315</v>
      </c>
      <c r="AV43" s="115">
        <v>4146</v>
      </c>
      <c r="AW43" s="204">
        <v>1784</v>
      </c>
      <c r="AX43" s="115">
        <v>248</v>
      </c>
      <c r="AY43" s="115">
        <v>28</v>
      </c>
      <c r="AZ43" s="115">
        <v>28</v>
      </c>
      <c r="BA43" s="115">
        <v>19</v>
      </c>
      <c r="BB43" s="115">
        <v>34</v>
      </c>
      <c r="BC43" s="327">
        <v>7</v>
      </c>
      <c r="BD43" s="328">
        <v>5</v>
      </c>
      <c r="BE43" s="205">
        <v>16</v>
      </c>
      <c r="BF43" s="203">
        <v>6905</v>
      </c>
      <c r="BG43" s="115">
        <v>4629</v>
      </c>
      <c r="BH43" s="204">
        <v>1889</v>
      </c>
      <c r="BI43" s="115">
        <v>254</v>
      </c>
      <c r="BJ43" s="115">
        <v>32</v>
      </c>
      <c r="BK43" s="115">
        <v>15</v>
      </c>
      <c r="BL43" s="115">
        <v>22</v>
      </c>
      <c r="BM43" s="115">
        <v>37</v>
      </c>
      <c r="BN43" s="327">
        <v>3</v>
      </c>
      <c r="BO43" s="328">
        <v>3</v>
      </c>
      <c r="BP43" s="205">
        <v>21</v>
      </c>
      <c r="BQ43" s="203">
        <v>5897</v>
      </c>
      <c r="BR43" s="115">
        <v>4031</v>
      </c>
      <c r="BS43" s="204">
        <v>1553</v>
      </c>
      <c r="BT43" s="115">
        <v>219</v>
      </c>
      <c r="BU43" s="115">
        <v>25</v>
      </c>
      <c r="BV43" s="115">
        <v>9</v>
      </c>
      <c r="BW43" s="115">
        <v>21</v>
      </c>
      <c r="BX43" s="115">
        <v>25</v>
      </c>
      <c r="BY43" s="327">
        <v>4</v>
      </c>
      <c r="BZ43" s="328">
        <v>3</v>
      </c>
      <c r="CA43" s="205">
        <v>7</v>
      </c>
      <c r="CB43" s="203">
        <v>6430</v>
      </c>
      <c r="CC43" s="115">
        <v>4321</v>
      </c>
      <c r="CD43" s="204">
        <v>1763</v>
      </c>
      <c r="CE43" s="115">
        <v>244</v>
      </c>
      <c r="CF43" s="115">
        <v>24</v>
      </c>
      <c r="CG43" s="115">
        <v>11</v>
      </c>
      <c r="CH43" s="115">
        <v>17</v>
      </c>
      <c r="CI43" s="115">
        <v>19</v>
      </c>
      <c r="CJ43" s="327">
        <v>5</v>
      </c>
      <c r="CK43" s="328">
        <v>8</v>
      </c>
      <c r="CL43" s="205">
        <v>18</v>
      </c>
      <c r="CM43" s="203">
        <v>6505</v>
      </c>
      <c r="CN43" s="115">
        <v>4395</v>
      </c>
      <c r="CO43" s="204">
        <v>1775</v>
      </c>
      <c r="CP43" s="115">
        <v>239</v>
      </c>
      <c r="CQ43" s="115">
        <v>26</v>
      </c>
      <c r="CR43" s="115">
        <v>7</v>
      </c>
      <c r="CS43" s="115">
        <v>18</v>
      </c>
      <c r="CT43" s="115">
        <v>30</v>
      </c>
      <c r="CU43" s="327">
        <v>2</v>
      </c>
      <c r="CV43" s="328">
        <v>0</v>
      </c>
      <c r="CW43" s="205">
        <v>13</v>
      </c>
      <c r="CX43" s="203">
        <v>6465</v>
      </c>
      <c r="CY43" s="115">
        <v>4376</v>
      </c>
      <c r="CZ43" s="204">
        <v>1763</v>
      </c>
      <c r="DA43" s="115">
        <v>213</v>
      </c>
      <c r="DB43" s="115">
        <v>29</v>
      </c>
      <c r="DC43" s="115">
        <v>15</v>
      </c>
      <c r="DD43" s="115">
        <v>23</v>
      </c>
      <c r="DE43" s="115">
        <v>32</v>
      </c>
      <c r="DF43" s="327">
        <v>3</v>
      </c>
      <c r="DG43" s="328">
        <v>3</v>
      </c>
      <c r="DH43" s="205">
        <v>8</v>
      </c>
      <c r="DI43" s="203">
        <v>6579</v>
      </c>
      <c r="DJ43" s="115">
        <v>4529</v>
      </c>
      <c r="DK43" s="204">
        <v>1697</v>
      </c>
      <c r="DL43" s="115">
        <v>232</v>
      </c>
      <c r="DM43" s="115">
        <v>26</v>
      </c>
      <c r="DN43" s="115">
        <v>21</v>
      </c>
      <c r="DO43" s="115">
        <v>21</v>
      </c>
      <c r="DP43" s="115">
        <v>36</v>
      </c>
      <c r="DQ43" s="327">
        <v>4</v>
      </c>
      <c r="DR43" s="328">
        <v>6</v>
      </c>
      <c r="DS43" s="205">
        <v>7</v>
      </c>
      <c r="DT43" s="203">
        <v>6019</v>
      </c>
      <c r="DU43" s="115">
        <v>4035</v>
      </c>
      <c r="DV43" s="204">
        <v>1720</v>
      </c>
      <c r="DW43" s="115">
        <v>162</v>
      </c>
      <c r="DX43" s="115">
        <v>27</v>
      </c>
      <c r="DY43" s="115">
        <v>11</v>
      </c>
      <c r="DZ43" s="115">
        <v>19</v>
      </c>
      <c r="EA43" s="115">
        <v>26</v>
      </c>
      <c r="EB43" s="327">
        <v>8</v>
      </c>
      <c r="EC43" s="328">
        <v>2</v>
      </c>
      <c r="ED43" s="205">
        <v>9</v>
      </c>
      <c r="EE43" s="203">
        <v>6039</v>
      </c>
      <c r="EF43" s="115">
        <v>4060</v>
      </c>
      <c r="EG43" s="204">
        <v>1691</v>
      </c>
      <c r="EH43" s="115">
        <v>169</v>
      </c>
      <c r="EI43" s="115">
        <v>37</v>
      </c>
      <c r="EJ43" s="115">
        <v>9</v>
      </c>
      <c r="EK43" s="115">
        <v>20</v>
      </c>
      <c r="EL43" s="115">
        <v>26</v>
      </c>
      <c r="EM43" s="327">
        <v>3</v>
      </c>
      <c r="EN43" s="328">
        <v>6</v>
      </c>
      <c r="EO43" s="205">
        <v>18</v>
      </c>
      <c r="EP43" s="203">
        <v>6512</v>
      </c>
      <c r="EQ43" s="115">
        <v>4356</v>
      </c>
      <c r="ER43" s="204">
        <v>1812</v>
      </c>
      <c r="ES43" s="115">
        <v>199</v>
      </c>
      <c r="ET43" s="115">
        <v>32</v>
      </c>
      <c r="EU43" s="115">
        <v>22</v>
      </c>
      <c r="EV43" s="115">
        <v>21</v>
      </c>
      <c r="EW43" s="115">
        <v>38</v>
      </c>
      <c r="EX43" s="327">
        <v>7</v>
      </c>
      <c r="EY43" s="328">
        <v>7</v>
      </c>
      <c r="EZ43" s="205">
        <v>18</v>
      </c>
      <c r="FA43" s="203">
        <v>6152</v>
      </c>
      <c r="FB43" s="115">
        <v>4129</v>
      </c>
      <c r="FC43" s="204">
        <v>1698</v>
      </c>
      <c r="FD43" s="115">
        <v>192</v>
      </c>
      <c r="FE43" s="115">
        <v>27</v>
      </c>
      <c r="FF43" s="115">
        <v>14</v>
      </c>
      <c r="FG43" s="115">
        <v>17</v>
      </c>
      <c r="FH43" s="115">
        <v>48</v>
      </c>
      <c r="FI43" s="327">
        <v>7</v>
      </c>
      <c r="FJ43" s="328">
        <v>6</v>
      </c>
      <c r="FK43" s="205">
        <v>14</v>
      </c>
      <c r="FL43" s="203">
        <v>5874</v>
      </c>
      <c r="FM43" s="115">
        <v>3988</v>
      </c>
      <c r="FN43" s="204">
        <v>1580</v>
      </c>
      <c r="FO43" s="115">
        <v>174</v>
      </c>
      <c r="FP43" s="115">
        <v>38</v>
      </c>
      <c r="FQ43" s="115">
        <v>16</v>
      </c>
      <c r="FR43" s="115">
        <v>24</v>
      </c>
      <c r="FS43" s="115">
        <v>34</v>
      </c>
      <c r="FT43" s="327">
        <v>7</v>
      </c>
      <c r="FU43" s="328">
        <v>2</v>
      </c>
      <c r="FV43" s="205">
        <v>11</v>
      </c>
      <c r="FW43" s="203">
        <v>5904</v>
      </c>
      <c r="FX43" s="115">
        <v>3933</v>
      </c>
      <c r="FY43" s="204">
        <v>1666</v>
      </c>
      <c r="FZ43" s="115">
        <v>175</v>
      </c>
      <c r="GA43" s="115">
        <v>28</v>
      </c>
      <c r="GB43" s="115">
        <v>23</v>
      </c>
      <c r="GC43" s="115">
        <v>21</v>
      </c>
      <c r="GD43" s="115">
        <v>36</v>
      </c>
      <c r="GE43" s="327">
        <v>3</v>
      </c>
      <c r="GF43" s="328">
        <v>4</v>
      </c>
      <c r="GG43" s="205">
        <v>15</v>
      </c>
      <c r="GH43" s="203">
        <v>6127</v>
      </c>
      <c r="GI43" s="115">
        <v>4076</v>
      </c>
      <c r="GJ43" s="204">
        <v>1724</v>
      </c>
      <c r="GK43" s="115">
        <v>194</v>
      </c>
      <c r="GL43" s="115">
        <v>22</v>
      </c>
      <c r="GM43" s="115">
        <v>30</v>
      </c>
      <c r="GN43" s="115">
        <v>22</v>
      </c>
      <c r="GO43" s="115">
        <v>28</v>
      </c>
      <c r="GP43" s="327">
        <v>4</v>
      </c>
      <c r="GQ43" s="328">
        <v>7</v>
      </c>
      <c r="GR43" s="205">
        <v>20</v>
      </c>
      <c r="GS43" s="203">
        <v>5792</v>
      </c>
      <c r="GT43" s="115">
        <v>3765</v>
      </c>
      <c r="GU43" s="204">
        <v>1732</v>
      </c>
      <c r="GV43" s="115">
        <v>171</v>
      </c>
      <c r="GW43" s="115">
        <v>28</v>
      </c>
      <c r="GX43" s="115">
        <v>19</v>
      </c>
      <c r="GY43" s="115">
        <v>30</v>
      </c>
      <c r="GZ43" s="115">
        <v>25</v>
      </c>
      <c r="HA43" s="327">
        <v>7</v>
      </c>
      <c r="HB43" s="328">
        <v>6</v>
      </c>
      <c r="HC43" s="205">
        <v>9</v>
      </c>
      <c r="HD43" s="203">
        <v>5824</v>
      </c>
      <c r="HE43" s="115">
        <v>3865</v>
      </c>
      <c r="HF43" s="204">
        <v>1634</v>
      </c>
      <c r="HG43" s="115">
        <v>187</v>
      </c>
      <c r="HH43" s="115">
        <v>21</v>
      </c>
      <c r="HI43" s="115">
        <v>36</v>
      </c>
      <c r="HJ43" s="115">
        <v>23</v>
      </c>
      <c r="HK43" s="115">
        <v>36</v>
      </c>
      <c r="HL43" s="327">
        <v>7</v>
      </c>
      <c r="HM43" s="328">
        <v>2</v>
      </c>
      <c r="HN43" s="205">
        <v>13</v>
      </c>
      <c r="HO43" s="203">
        <v>5680</v>
      </c>
      <c r="HP43" s="115">
        <v>3778</v>
      </c>
      <c r="HQ43" s="204">
        <v>1608</v>
      </c>
      <c r="HR43" s="115">
        <v>172</v>
      </c>
      <c r="HS43" s="115">
        <v>17</v>
      </c>
      <c r="HT43" s="115">
        <v>25</v>
      </c>
      <c r="HU43" s="115">
        <v>23</v>
      </c>
      <c r="HV43" s="115">
        <v>41</v>
      </c>
      <c r="HW43" s="327">
        <v>3</v>
      </c>
      <c r="HX43" s="328">
        <v>4</v>
      </c>
      <c r="HY43" s="205">
        <v>9</v>
      </c>
      <c r="HZ43" s="203">
        <v>6015</v>
      </c>
      <c r="IA43" s="115">
        <v>4092</v>
      </c>
      <c r="IB43" s="204">
        <v>1594</v>
      </c>
      <c r="IC43" s="115">
        <v>180</v>
      </c>
      <c r="ID43" s="115">
        <v>23</v>
      </c>
      <c r="IE43" s="115">
        <v>49</v>
      </c>
      <c r="IF43" s="115">
        <v>23</v>
      </c>
      <c r="IG43" s="115">
        <v>40</v>
      </c>
      <c r="IH43" s="327">
        <v>4</v>
      </c>
      <c r="II43" s="328">
        <v>2</v>
      </c>
      <c r="IJ43" s="205">
        <v>8</v>
      </c>
      <c r="IK43" s="203">
        <v>6199</v>
      </c>
      <c r="IL43" s="115">
        <v>4122</v>
      </c>
      <c r="IM43" s="204">
        <v>1712</v>
      </c>
      <c r="IN43" s="115">
        <v>177</v>
      </c>
      <c r="IO43" s="115">
        <v>42</v>
      </c>
      <c r="IP43" s="115">
        <v>48</v>
      </c>
      <c r="IQ43" s="115">
        <v>35</v>
      </c>
      <c r="IR43" s="115">
        <v>49</v>
      </c>
      <c r="IS43" s="327">
        <v>4</v>
      </c>
      <c r="IT43" s="328">
        <v>2</v>
      </c>
      <c r="IU43" s="205">
        <v>8</v>
      </c>
    </row>
    <row r="44" spans="1:255" ht="11.4" x14ac:dyDescent="0.2">
      <c r="A44" s="405"/>
      <c r="C44" s="117" t="s">
        <v>113</v>
      </c>
      <c r="D44" s="101">
        <f t="shared" si="11"/>
        <v>159335</v>
      </c>
      <c r="E44" s="193">
        <f t="shared" si="12"/>
        <v>106782</v>
      </c>
      <c r="F44" s="193">
        <f t="shared" si="13"/>
        <v>46526</v>
      </c>
      <c r="G44" s="193">
        <f t="shared" si="14"/>
        <v>3603</v>
      </c>
      <c r="H44" s="175">
        <f t="shared" si="15"/>
        <v>353</v>
      </c>
      <c r="I44" s="175">
        <f t="shared" si="16"/>
        <v>490</v>
      </c>
      <c r="J44" s="175">
        <f t="shared" si="17"/>
        <v>290</v>
      </c>
      <c r="K44" s="175">
        <f t="shared" si="18"/>
        <v>774</v>
      </c>
      <c r="L44" s="175">
        <f t="shared" si="19"/>
        <v>368</v>
      </c>
      <c r="M44" s="175">
        <f t="shared" si="20"/>
        <v>136</v>
      </c>
      <c r="N44" s="102">
        <f t="shared" si="21"/>
        <v>13</v>
      </c>
      <c r="O44" s="103">
        <f t="shared" ref="O44:O45" si="57">(E44/$D44)*100</f>
        <v>67.017290614114913</v>
      </c>
      <c r="P44" s="104">
        <f t="shared" ref="P44:P45" si="58">(F44/$D44)*100</f>
        <v>29.200112969529606</v>
      </c>
      <c r="Q44" s="104">
        <f t="shared" ref="Q44:Q45" si="59">(G44/$D44)*100</f>
        <v>2.2612734176420748</v>
      </c>
      <c r="R44" s="178">
        <f t="shared" ref="R44:R45" si="60">(H44/$D44)*100</f>
        <v>0.22154579973012833</v>
      </c>
      <c r="S44" s="178">
        <f t="shared" si="5"/>
        <v>0.30752816393133964</v>
      </c>
      <c r="T44" s="178">
        <f t="shared" si="6"/>
        <v>0.18200646436752754</v>
      </c>
      <c r="U44" s="178">
        <f t="shared" si="7"/>
        <v>0.48576897731195279</v>
      </c>
      <c r="V44" s="178">
        <f t="shared" si="8"/>
        <v>0.23095992719741426</v>
      </c>
      <c r="W44" s="178">
        <f t="shared" si="9"/>
        <v>8.5354755703392224E-2</v>
      </c>
      <c r="X44" s="105">
        <f t="shared" ref="X44:X45" si="61">(N44/$D44)*100</f>
        <v>8.1589104716477852E-3</v>
      </c>
      <c r="Y44" s="200">
        <v>6234</v>
      </c>
      <c r="Z44" s="114">
        <v>4145</v>
      </c>
      <c r="AA44" s="201">
        <v>1814</v>
      </c>
      <c r="AB44" s="114">
        <v>160</v>
      </c>
      <c r="AC44" s="114">
        <v>23</v>
      </c>
      <c r="AD44" s="114">
        <v>10</v>
      </c>
      <c r="AE44" s="114">
        <v>20</v>
      </c>
      <c r="AF44" s="114">
        <v>33</v>
      </c>
      <c r="AG44" s="329">
        <v>18</v>
      </c>
      <c r="AH44" s="330">
        <v>11</v>
      </c>
      <c r="AI44" s="202">
        <v>0</v>
      </c>
      <c r="AJ44" s="200">
        <v>6946</v>
      </c>
      <c r="AK44" s="114">
        <v>4708</v>
      </c>
      <c r="AL44" s="201">
        <v>1964</v>
      </c>
      <c r="AM44" s="114">
        <v>164</v>
      </c>
      <c r="AN44" s="114">
        <v>16</v>
      </c>
      <c r="AO44" s="114">
        <v>3</v>
      </c>
      <c r="AP44" s="114">
        <v>20</v>
      </c>
      <c r="AQ44" s="114">
        <v>47</v>
      </c>
      <c r="AR44" s="329">
        <v>19</v>
      </c>
      <c r="AS44" s="330">
        <v>5</v>
      </c>
      <c r="AT44" s="202">
        <v>0</v>
      </c>
      <c r="AU44" s="200">
        <v>8634</v>
      </c>
      <c r="AV44" s="114">
        <v>5823</v>
      </c>
      <c r="AW44" s="201">
        <v>2489</v>
      </c>
      <c r="AX44" s="114">
        <v>197</v>
      </c>
      <c r="AY44" s="114">
        <v>24</v>
      </c>
      <c r="AZ44" s="114">
        <v>3</v>
      </c>
      <c r="BA44" s="114">
        <v>24</v>
      </c>
      <c r="BB44" s="114">
        <v>47</v>
      </c>
      <c r="BC44" s="329">
        <v>18</v>
      </c>
      <c r="BD44" s="330">
        <v>8</v>
      </c>
      <c r="BE44" s="202">
        <v>1</v>
      </c>
      <c r="BF44" s="200">
        <v>8726</v>
      </c>
      <c r="BG44" s="114">
        <v>5963</v>
      </c>
      <c r="BH44" s="201">
        <v>2428</v>
      </c>
      <c r="BI44" s="114">
        <v>193</v>
      </c>
      <c r="BJ44" s="114">
        <v>25</v>
      </c>
      <c r="BK44" s="114">
        <v>5</v>
      </c>
      <c r="BL44" s="114">
        <v>21</v>
      </c>
      <c r="BM44" s="114">
        <v>43</v>
      </c>
      <c r="BN44" s="329">
        <v>35</v>
      </c>
      <c r="BO44" s="330">
        <v>12</v>
      </c>
      <c r="BP44" s="202">
        <v>1</v>
      </c>
      <c r="BQ44" s="200">
        <v>7393</v>
      </c>
      <c r="BR44" s="114">
        <v>4965</v>
      </c>
      <c r="BS44" s="201">
        <v>2164</v>
      </c>
      <c r="BT44" s="114">
        <v>173</v>
      </c>
      <c r="BU44" s="114">
        <v>15</v>
      </c>
      <c r="BV44" s="114">
        <v>3</v>
      </c>
      <c r="BW44" s="114">
        <v>21</v>
      </c>
      <c r="BX44" s="114">
        <v>28</v>
      </c>
      <c r="BY44" s="329">
        <v>20</v>
      </c>
      <c r="BZ44" s="330">
        <v>3</v>
      </c>
      <c r="CA44" s="202">
        <v>1</v>
      </c>
      <c r="CB44" s="200">
        <v>8154</v>
      </c>
      <c r="CC44" s="114">
        <v>5433</v>
      </c>
      <c r="CD44" s="201">
        <v>2409</v>
      </c>
      <c r="CE44" s="114">
        <v>210</v>
      </c>
      <c r="CF44" s="114">
        <v>9</v>
      </c>
      <c r="CG44" s="114">
        <v>10</v>
      </c>
      <c r="CH44" s="114">
        <v>22</v>
      </c>
      <c r="CI44" s="114">
        <v>40</v>
      </c>
      <c r="CJ44" s="329">
        <v>17</v>
      </c>
      <c r="CK44" s="330">
        <v>2</v>
      </c>
      <c r="CL44" s="202">
        <v>2</v>
      </c>
      <c r="CM44" s="200">
        <v>8515</v>
      </c>
      <c r="CN44" s="114">
        <v>5722</v>
      </c>
      <c r="CO44" s="201">
        <v>2477</v>
      </c>
      <c r="CP44" s="114">
        <v>194</v>
      </c>
      <c r="CQ44" s="114">
        <v>14</v>
      </c>
      <c r="CR44" s="114">
        <v>8</v>
      </c>
      <c r="CS44" s="114">
        <v>21</v>
      </c>
      <c r="CT44" s="114">
        <v>50</v>
      </c>
      <c r="CU44" s="329">
        <v>20</v>
      </c>
      <c r="CV44" s="330">
        <v>9</v>
      </c>
      <c r="CW44" s="202">
        <v>0</v>
      </c>
      <c r="CX44" s="200">
        <v>8141</v>
      </c>
      <c r="CY44" s="114">
        <v>5538</v>
      </c>
      <c r="CZ44" s="201">
        <v>2333</v>
      </c>
      <c r="DA44" s="114">
        <v>159</v>
      </c>
      <c r="DB44" s="114">
        <v>23</v>
      </c>
      <c r="DC44" s="114">
        <v>14</v>
      </c>
      <c r="DD44" s="114">
        <v>15</v>
      </c>
      <c r="DE44" s="114">
        <v>35</v>
      </c>
      <c r="DF44" s="329">
        <v>14</v>
      </c>
      <c r="DG44" s="330">
        <v>8</v>
      </c>
      <c r="DH44" s="202">
        <v>2</v>
      </c>
      <c r="DI44" s="200">
        <v>8330</v>
      </c>
      <c r="DJ44" s="114">
        <v>5585</v>
      </c>
      <c r="DK44" s="201">
        <v>2437</v>
      </c>
      <c r="DL44" s="114">
        <v>188</v>
      </c>
      <c r="DM44" s="114">
        <v>22</v>
      </c>
      <c r="DN44" s="114">
        <v>26</v>
      </c>
      <c r="DO44" s="114">
        <v>18</v>
      </c>
      <c r="DP44" s="114">
        <v>33</v>
      </c>
      <c r="DQ44" s="329">
        <v>10</v>
      </c>
      <c r="DR44" s="330">
        <v>11</v>
      </c>
      <c r="DS44" s="202">
        <v>0</v>
      </c>
      <c r="DT44" s="200">
        <v>7432</v>
      </c>
      <c r="DU44" s="114">
        <v>4881</v>
      </c>
      <c r="DV44" s="201">
        <v>2289</v>
      </c>
      <c r="DW44" s="114">
        <v>161</v>
      </c>
      <c r="DX44" s="114">
        <v>17</v>
      </c>
      <c r="DY44" s="114">
        <v>23</v>
      </c>
      <c r="DZ44" s="114">
        <v>4</v>
      </c>
      <c r="EA44" s="114">
        <v>40</v>
      </c>
      <c r="EB44" s="329">
        <v>13</v>
      </c>
      <c r="EC44" s="330">
        <v>4</v>
      </c>
      <c r="ED44" s="202">
        <v>0</v>
      </c>
      <c r="EE44" s="200">
        <v>7071</v>
      </c>
      <c r="EF44" s="114">
        <v>4676</v>
      </c>
      <c r="EG44" s="201">
        <v>2163</v>
      </c>
      <c r="EH44" s="114">
        <v>145</v>
      </c>
      <c r="EI44" s="114">
        <v>10</v>
      </c>
      <c r="EJ44" s="114">
        <v>17</v>
      </c>
      <c r="EK44" s="114">
        <v>10</v>
      </c>
      <c r="EL44" s="114">
        <v>38</v>
      </c>
      <c r="EM44" s="329">
        <v>8</v>
      </c>
      <c r="EN44" s="330">
        <v>4</v>
      </c>
      <c r="EO44" s="202">
        <v>0</v>
      </c>
      <c r="EP44" s="200">
        <v>8500</v>
      </c>
      <c r="EQ44" s="114">
        <v>5654</v>
      </c>
      <c r="ER44" s="201">
        <v>2535</v>
      </c>
      <c r="ES44" s="114">
        <v>197</v>
      </c>
      <c r="ET44" s="114">
        <v>18</v>
      </c>
      <c r="EU44" s="114">
        <v>26</v>
      </c>
      <c r="EV44" s="114">
        <v>11</v>
      </c>
      <c r="EW44" s="114">
        <v>45</v>
      </c>
      <c r="EX44" s="329">
        <v>12</v>
      </c>
      <c r="EY44" s="330">
        <v>1</v>
      </c>
      <c r="EZ44" s="202">
        <v>1</v>
      </c>
      <c r="FA44" s="200">
        <v>7411</v>
      </c>
      <c r="FB44" s="114">
        <v>4929</v>
      </c>
      <c r="FC44" s="201">
        <v>2227</v>
      </c>
      <c r="FD44" s="114">
        <v>161</v>
      </c>
      <c r="FE44" s="114">
        <v>19</v>
      </c>
      <c r="FF44" s="114">
        <v>12</v>
      </c>
      <c r="FG44" s="114">
        <v>11</v>
      </c>
      <c r="FH44" s="114">
        <v>35</v>
      </c>
      <c r="FI44" s="329">
        <v>14</v>
      </c>
      <c r="FJ44" s="330">
        <v>2</v>
      </c>
      <c r="FK44" s="202">
        <v>1</v>
      </c>
      <c r="FL44" s="200">
        <v>7012</v>
      </c>
      <c r="FM44" s="114">
        <v>4686</v>
      </c>
      <c r="FN44" s="201">
        <v>2046</v>
      </c>
      <c r="FO44" s="114">
        <v>182</v>
      </c>
      <c r="FP44" s="114">
        <v>19</v>
      </c>
      <c r="FQ44" s="114">
        <v>13</v>
      </c>
      <c r="FR44" s="114">
        <v>7</v>
      </c>
      <c r="FS44" s="114">
        <v>38</v>
      </c>
      <c r="FT44" s="329">
        <v>17</v>
      </c>
      <c r="FU44" s="330">
        <v>2</v>
      </c>
      <c r="FV44" s="202">
        <v>2</v>
      </c>
      <c r="FW44" s="200">
        <v>7532</v>
      </c>
      <c r="FX44" s="114">
        <v>5093</v>
      </c>
      <c r="FY44" s="201">
        <v>2176</v>
      </c>
      <c r="FZ44" s="114">
        <v>177</v>
      </c>
      <c r="GA44" s="114">
        <v>16</v>
      </c>
      <c r="GB44" s="114">
        <v>16</v>
      </c>
      <c r="GC44" s="114">
        <v>10</v>
      </c>
      <c r="GD44" s="114">
        <v>31</v>
      </c>
      <c r="GE44" s="329">
        <v>12</v>
      </c>
      <c r="GF44" s="330">
        <v>1</v>
      </c>
      <c r="GG44" s="202">
        <v>0</v>
      </c>
      <c r="GH44" s="200">
        <v>7176</v>
      </c>
      <c r="GI44" s="114">
        <v>4760</v>
      </c>
      <c r="GJ44" s="201">
        <v>2148</v>
      </c>
      <c r="GK44" s="114">
        <v>168</v>
      </c>
      <c r="GL44" s="114">
        <v>17</v>
      </c>
      <c r="GM44" s="114">
        <v>15</v>
      </c>
      <c r="GN44" s="114">
        <v>12</v>
      </c>
      <c r="GO44" s="114">
        <v>32</v>
      </c>
      <c r="GP44" s="329">
        <v>21</v>
      </c>
      <c r="GQ44" s="330">
        <v>3</v>
      </c>
      <c r="GR44" s="202">
        <v>0</v>
      </c>
      <c r="GS44" s="200">
        <v>7121</v>
      </c>
      <c r="GT44" s="114">
        <v>4711</v>
      </c>
      <c r="GU44" s="201">
        <v>2132</v>
      </c>
      <c r="GV44" s="114">
        <v>165</v>
      </c>
      <c r="GW44" s="114">
        <v>14</v>
      </c>
      <c r="GX44" s="114">
        <v>34</v>
      </c>
      <c r="GY44" s="114">
        <v>7</v>
      </c>
      <c r="GZ44" s="114">
        <v>31</v>
      </c>
      <c r="HA44" s="329">
        <v>19</v>
      </c>
      <c r="HB44" s="330">
        <v>8</v>
      </c>
      <c r="HC44" s="202">
        <v>0</v>
      </c>
      <c r="HD44" s="200">
        <v>7284</v>
      </c>
      <c r="HE44" s="114">
        <v>4883</v>
      </c>
      <c r="HF44" s="201">
        <v>2137</v>
      </c>
      <c r="HG44" s="114">
        <v>137</v>
      </c>
      <c r="HH44" s="114">
        <v>10</v>
      </c>
      <c r="HI44" s="114">
        <v>44</v>
      </c>
      <c r="HJ44" s="114">
        <v>10</v>
      </c>
      <c r="HK44" s="114">
        <v>30</v>
      </c>
      <c r="HL44" s="329">
        <v>22</v>
      </c>
      <c r="HM44" s="330">
        <v>10</v>
      </c>
      <c r="HN44" s="202">
        <v>1</v>
      </c>
      <c r="HO44" s="200">
        <v>7367</v>
      </c>
      <c r="HP44" s="114">
        <v>4916</v>
      </c>
      <c r="HQ44" s="201">
        <v>2127</v>
      </c>
      <c r="HR44" s="114">
        <v>150</v>
      </c>
      <c r="HS44" s="114">
        <v>16</v>
      </c>
      <c r="HT44" s="114">
        <v>91</v>
      </c>
      <c r="HU44" s="114">
        <v>11</v>
      </c>
      <c r="HV44" s="114">
        <v>27</v>
      </c>
      <c r="HW44" s="329">
        <v>18</v>
      </c>
      <c r="HX44" s="330">
        <v>11</v>
      </c>
      <c r="HY44" s="202">
        <v>0</v>
      </c>
      <c r="HZ44" s="200">
        <v>7147</v>
      </c>
      <c r="IA44" s="114">
        <v>4797</v>
      </c>
      <c r="IB44" s="201">
        <v>2047</v>
      </c>
      <c r="IC44" s="114">
        <v>154</v>
      </c>
      <c r="ID44" s="114">
        <v>9</v>
      </c>
      <c r="IE44" s="114">
        <v>64</v>
      </c>
      <c r="IF44" s="114">
        <v>6</v>
      </c>
      <c r="IG44" s="114">
        <v>40</v>
      </c>
      <c r="IH44" s="329">
        <v>20</v>
      </c>
      <c r="II44" s="330">
        <v>10</v>
      </c>
      <c r="IJ44" s="202">
        <v>0</v>
      </c>
      <c r="IK44" s="200">
        <v>7209</v>
      </c>
      <c r="IL44" s="114">
        <v>4914</v>
      </c>
      <c r="IM44" s="201">
        <v>1984</v>
      </c>
      <c r="IN44" s="114">
        <v>168</v>
      </c>
      <c r="IO44" s="114">
        <v>17</v>
      </c>
      <c r="IP44" s="114">
        <v>53</v>
      </c>
      <c r="IQ44" s="114">
        <v>9</v>
      </c>
      <c r="IR44" s="114">
        <v>31</v>
      </c>
      <c r="IS44" s="329">
        <v>21</v>
      </c>
      <c r="IT44" s="330">
        <v>11</v>
      </c>
      <c r="IU44" s="202">
        <v>1</v>
      </c>
    </row>
    <row r="45" spans="1:255" ht="12" thickBot="1" x14ac:dyDescent="0.25">
      <c r="A45" s="405"/>
      <c r="C45" s="216" t="s">
        <v>114</v>
      </c>
      <c r="D45" s="106">
        <f t="shared" si="11"/>
        <v>222288</v>
      </c>
      <c r="E45" s="194">
        <f t="shared" si="12"/>
        <v>149981</v>
      </c>
      <c r="F45" s="194">
        <f t="shared" si="13"/>
        <v>63075</v>
      </c>
      <c r="G45" s="194">
        <f t="shared" si="14"/>
        <v>4981</v>
      </c>
      <c r="H45" s="176">
        <f t="shared" si="15"/>
        <v>817</v>
      </c>
      <c r="I45" s="176">
        <f t="shared" si="16"/>
        <v>1216</v>
      </c>
      <c r="J45" s="176">
        <f t="shared" si="17"/>
        <v>635</v>
      </c>
      <c r="K45" s="176">
        <f t="shared" si="18"/>
        <v>663</v>
      </c>
      <c r="L45" s="176">
        <f t="shared" si="19"/>
        <v>175</v>
      </c>
      <c r="M45" s="176">
        <f t="shared" si="20"/>
        <v>692</v>
      </c>
      <c r="N45" s="107">
        <f t="shared" si="21"/>
        <v>53</v>
      </c>
      <c r="O45" s="108">
        <f t="shared" si="57"/>
        <v>67.471478442381056</v>
      </c>
      <c r="P45" s="109">
        <f t="shared" si="58"/>
        <v>28.375350896134744</v>
      </c>
      <c r="Q45" s="109">
        <f t="shared" si="59"/>
        <v>2.24078672712877</v>
      </c>
      <c r="R45" s="179">
        <f t="shared" si="60"/>
        <v>0.36754120780249044</v>
      </c>
      <c r="S45" s="179">
        <f t="shared" si="5"/>
        <v>0.54703807672928817</v>
      </c>
      <c r="T45" s="179">
        <f t="shared" si="6"/>
        <v>0.28566544302886349</v>
      </c>
      <c r="U45" s="179">
        <f t="shared" si="7"/>
        <v>0.29826171453249839</v>
      </c>
      <c r="V45" s="179">
        <f t="shared" si="8"/>
        <v>7.8726696897718274E-2</v>
      </c>
      <c r="W45" s="179">
        <f t="shared" si="9"/>
        <v>0.3113078528755488</v>
      </c>
      <c r="X45" s="110">
        <f t="shared" si="61"/>
        <v>2.3842942489023251E-2</v>
      </c>
      <c r="Y45" s="218">
        <v>10230</v>
      </c>
      <c r="Z45" s="293">
        <v>6959</v>
      </c>
      <c r="AA45" s="219">
        <v>2819</v>
      </c>
      <c r="AB45" s="115">
        <v>263</v>
      </c>
      <c r="AC45" s="115">
        <v>45</v>
      </c>
      <c r="AD45" s="115">
        <v>24</v>
      </c>
      <c r="AE45" s="115">
        <v>44</v>
      </c>
      <c r="AF45" s="115">
        <v>40</v>
      </c>
      <c r="AG45" s="327">
        <v>6</v>
      </c>
      <c r="AH45" s="331">
        <v>30</v>
      </c>
      <c r="AI45" s="220">
        <v>0</v>
      </c>
      <c r="AJ45" s="218">
        <v>11811</v>
      </c>
      <c r="AK45" s="293">
        <v>8018</v>
      </c>
      <c r="AL45" s="219">
        <v>3326</v>
      </c>
      <c r="AM45" s="115">
        <v>276</v>
      </c>
      <c r="AN45" s="115">
        <v>55</v>
      </c>
      <c r="AO45" s="115">
        <v>17</v>
      </c>
      <c r="AP45" s="115">
        <v>45</v>
      </c>
      <c r="AQ45" s="115">
        <v>34</v>
      </c>
      <c r="AR45" s="327">
        <v>9</v>
      </c>
      <c r="AS45" s="331">
        <v>31</v>
      </c>
      <c r="AT45" s="220">
        <v>0</v>
      </c>
      <c r="AU45" s="218">
        <v>13171</v>
      </c>
      <c r="AV45" s="293">
        <v>9016</v>
      </c>
      <c r="AW45" s="219">
        <v>3628</v>
      </c>
      <c r="AX45" s="115">
        <v>306</v>
      </c>
      <c r="AY45" s="115">
        <v>80</v>
      </c>
      <c r="AZ45" s="115">
        <v>22</v>
      </c>
      <c r="BA45" s="115">
        <v>41</v>
      </c>
      <c r="BB45" s="115">
        <v>30</v>
      </c>
      <c r="BC45" s="327">
        <v>12</v>
      </c>
      <c r="BD45" s="331">
        <v>34</v>
      </c>
      <c r="BE45" s="220">
        <v>2</v>
      </c>
      <c r="BF45" s="218">
        <v>13055</v>
      </c>
      <c r="BG45" s="293">
        <v>8692</v>
      </c>
      <c r="BH45" s="219">
        <v>3919</v>
      </c>
      <c r="BI45" s="115">
        <v>277</v>
      </c>
      <c r="BJ45" s="115">
        <v>46</v>
      </c>
      <c r="BK45" s="115">
        <v>18</v>
      </c>
      <c r="BL45" s="115">
        <v>32</v>
      </c>
      <c r="BM45" s="115">
        <v>32</v>
      </c>
      <c r="BN45" s="327">
        <v>5</v>
      </c>
      <c r="BO45" s="331">
        <v>30</v>
      </c>
      <c r="BP45" s="220">
        <v>4</v>
      </c>
      <c r="BQ45" s="218">
        <v>10987</v>
      </c>
      <c r="BR45" s="293">
        <v>7367</v>
      </c>
      <c r="BS45" s="219">
        <v>3222</v>
      </c>
      <c r="BT45" s="115">
        <v>238</v>
      </c>
      <c r="BU45" s="115">
        <v>38</v>
      </c>
      <c r="BV45" s="115">
        <v>16</v>
      </c>
      <c r="BW45" s="115">
        <v>30</v>
      </c>
      <c r="BX45" s="115">
        <v>39</v>
      </c>
      <c r="BY45" s="327">
        <v>9</v>
      </c>
      <c r="BZ45" s="331">
        <v>26</v>
      </c>
      <c r="CA45" s="220">
        <v>2</v>
      </c>
      <c r="CB45" s="218">
        <v>11452</v>
      </c>
      <c r="CC45" s="293">
        <v>7769</v>
      </c>
      <c r="CD45" s="219">
        <v>3222</v>
      </c>
      <c r="CE45" s="115">
        <v>292</v>
      </c>
      <c r="CF45" s="115">
        <v>34</v>
      </c>
      <c r="CG45" s="115">
        <v>18</v>
      </c>
      <c r="CH45" s="115">
        <v>40</v>
      </c>
      <c r="CI45" s="115">
        <v>36</v>
      </c>
      <c r="CJ45" s="327">
        <v>12</v>
      </c>
      <c r="CK45" s="331">
        <v>27</v>
      </c>
      <c r="CL45" s="220">
        <v>2</v>
      </c>
      <c r="CM45" s="218">
        <v>11510</v>
      </c>
      <c r="CN45" s="293">
        <v>7684</v>
      </c>
      <c r="CO45" s="219">
        <v>3416</v>
      </c>
      <c r="CP45" s="115">
        <v>256</v>
      </c>
      <c r="CQ45" s="115">
        <v>25</v>
      </c>
      <c r="CR45" s="115">
        <v>17</v>
      </c>
      <c r="CS45" s="115">
        <v>35</v>
      </c>
      <c r="CT45" s="115">
        <v>43</v>
      </c>
      <c r="CU45" s="327">
        <v>7</v>
      </c>
      <c r="CV45" s="331">
        <v>27</v>
      </c>
      <c r="CW45" s="220">
        <v>0</v>
      </c>
      <c r="CX45" s="218">
        <v>11002</v>
      </c>
      <c r="CY45" s="293">
        <v>7262</v>
      </c>
      <c r="CZ45" s="219">
        <v>3271</v>
      </c>
      <c r="DA45" s="115">
        <v>258</v>
      </c>
      <c r="DB45" s="115">
        <v>42</v>
      </c>
      <c r="DC45" s="115">
        <v>59</v>
      </c>
      <c r="DD45" s="115">
        <v>25</v>
      </c>
      <c r="DE45" s="115">
        <v>45</v>
      </c>
      <c r="DF45" s="327">
        <v>10</v>
      </c>
      <c r="DG45" s="331">
        <v>29</v>
      </c>
      <c r="DH45" s="220">
        <v>1</v>
      </c>
      <c r="DI45" s="218">
        <v>11464</v>
      </c>
      <c r="DJ45" s="293">
        <v>7884</v>
      </c>
      <c r="DK45" s="219">
        <v>3100</v>
      </c>
      <c r="DL45" s="115">
        <v>261</v>
      </c>
      <c r="DM45" s="115">
        <v>37</v>
      </c>
      <c r="DN45" s="115">
        <v>60</v>
      </c>
      <c r="DO45" s="115">
        <v>35</v>
      </c>
      <c r="DP45" s="115">
        <v>31</v>
      </c>
      <c r="DQ45" s="327">
        <v>8</v>
      </c>
      <c r="DR45" s="331">
        <v>43</v>
      </c>
      <c r="DS45" s="220">
        <v>5</v>
      </c>
      <c r="DT45" s="218">
        <v>10207</v>
      </c>
      <c r="DU45" s="293">
        <v>6786</v>
      </c>
      <c r="DV45" s="219">
        <v>3015</v>
      </c>
      <c r="DW45" s="115">
        <v>224</v>
      </c>
      <c r="DX45" s="115">
        <v>30</v>
      </c>
      <c r="DY45" s="115">
        <v>51</v>
      </c>
      <c r="DZ45" s="115">
        <v>26</v>
      </c>
      <c r="EA45" s="115">
        <v>24</v>
      </c>
      <c r="EB45" s="327">
        <v>12</v>
      </c>
      <c r="EC45" s="331">
        <v>34</v>
      </c>
      <c r="ED45" s="220">
        <v>5</v>
      </c>
      <c r="EE45" s="218">
        <v>9678</v>
      </c>
      <c r="EF45" s="293">
        <v>6484</v>
      </c>
      <c r="EG45" s="219">
        <v>2802</v>
      </c>
      <c r="EH45" s="115">
        <v>193</v>
      </c>
      <c r="EI45" s="115">
        <v>42</v>
      </c>
      <c r="EJ45" s="115">
        <v>49</v>
      </c>
      <c r="EK45" s="115">
        <v>23</v>
      </c>
      <c r="EL45" s="115">
        <v>35</v>
      </c>
      <c r="EM45" s="327">
        <v>6</v>
      </c>
      <c r="EN45" s="331">
        <v>41</v>
      </c>
      <c r="EO45" s="220">
        <v>3</v>
      </c>
      <c r="EP45" s="218">
        <v>11035</v>
      </c>
      <c r="EQ45" s="293">
        <v>7310</v>
      </c>
      <c r="ER45" s="219">
        <v>3247</v>
      </c>
      <c r="ES45" s="115">
        <v>260</v>
      </c>
      <c r="ET45" s="115">
        <v>28</v>
      </c>
      <c r="EU45" s="115">
        <v>75</v>
      </c>
      <c r="EV45" s="115">
        <v>28</v>
      </c>
      <c r="EW45" s="115">
        <v>34</v>
      </c>
      <c r="EX45" s="327">
        <v>11</v>
      </c>
      <c r="EY45" s="331">
        <v>37</v>
      </c>
      <c r="EZ45" s="220">
        <v>5</v>
      </c>
      <c r="FA45" s="218">
        <v>9525</v>
      </c>
      <c r="FB45" s="293">
        <v>6457</v>
      </c>
      <c r="FC45" s="219">
        <v>2658</v>
      </c>
      <c r="FD45" s="115">
        <v>221</v>
      </c>
      <c r="FE45" s="115">
        <v>37</v>
      </c>
      <c r="FF45" s="115">
        <v>67</v>
      </c>
      <c r="FG45" s="115">
        <v>24</v>
      </c>
      <c r="FH45" s="115">
        <v>25</v>
      </c>
      <c r="FI45" s="327">
        <v>7</v>
      </c>
      <c r="FJ45" s="331">
        <v>28</v>
      </c>
      <c r="FK45" s="220">
        <v>1</v>
      </c>
      <c r="FL45" s="218">
        <v>9384</v>
      </c>
      <c r="FM45" s="293">
        <v>6363</v>
      </c>
      <c r="FN45" s="219">
        <v>2619</v>
      </c>
      <c r="FO45" s="115">
        <v>196</v>
      </c>
      <c r="FP45" s="115">
        <v>44</v>
      </c>
      <c r="FQ45" s="115">
        <v>63</v>
      </c>
      <c r="FR45" s="115">
        <v>18</v>
      </c>
      <c r="FS45" s="115">
        <v>26</v>
      </c>
      <c r="FT45" s="327">
        <v>7</v>
      </c>
      <c r="FU45" s="331">
        <v>44</v>
      </c>
      <c r="FV45" s="220">
        <v>4</v>
      </c>
      <c r="FW45" s="218">
        <v>9910</v>
      </c>
      <c r="FX45" s="293">
        <v>6733</v>
      </c>
      <c r="FY45" s="219">
        <v>2790</v>
      </c>
      <c r="FZ45" s="115">
        <v>210</v>
      </c>
      <c r="GA45" s="115">
        <v>25</v>
      </c>
      <c r="GB45" s="115">
        <v>53</v>
      </c>
      <c r="GC45" s="115">
        <v>32</v>
      </c>
      <c r="GD45" s="115">
        <v>30</v>
      </c>
      <c r="GE45" s="327">
        <v>1</v>
      </c>
      <c r="GF45" s="331">
        <v>35</v>
      </c>
      <c r="GG45" s="220">
        <v>1</v>
      </c>
      <c r="GH45" s="218">
        <v>9543</v>
      </c>
      <c r="GI45" s="293">
        <v>6485</v>
      </c>
      <c r="GJ45" s="219">
        <v>2662</v>
      </c>
      <c r="GK45" s="115">
        <v>220</v>
      </c>
      <c r="GL45" s="115">
        <v>32</v>
      </c>
      <c r="GM45" s="115">
        <v>59</v>
      </c>
      <c r="GN45" s="115">
        <v>13</v>
      </c>
      <c r="GO45" s="115">
        <v>29</v>
      </c>
      <c r="GP45" s="327">
        <v>4</v>
      </c>
      <c r="GQ45" s="331">
        <v>34</v>
      </c>
      <c r="GR45" s="220">
        <v>5</v>
      </c>
      <c r="GS45" s="218">
        <v>9239</v>
      </c>
      <c r="GT45" s="293">
        <v>6255</v>
      </c>
      <c r="GU45" s="219">
        <v>2577</v>
      </c>
      <c r="GV45" s="115">
        <v>205</v>
      </c>
      <c r="GW45" s="115">
        <v>24</v>
      </c>
      <c r="GX45" s="115">
        <v>81</v>
      </c>
      <c r="GY45" s="115">
        <v>27</v>
      </c>
      <c r="GZ45" s="115">
        <v>30</v>
      </c>
      <c r="HA45" s="327">
        <v>11</v>
      </c>
      <c r="HB45" s="331">
        <v>28</v>
      </c>
      <c r="HC45" s="220">
        <v>1</v>
      </c>
      <c r="HD45" s="218">
        <v>9697</v>
      </c>
      <c r="HE45" s="293">
        <v>6513</v>
      </c>
      <c r="HF45" s="219">
        <v>2775</v>
      </c>
      <c r="HG45" s="115">
        <v>207</v>
      </c>
      <c r="HH45" s="115">
        <v>30</v>
      </c>
      <c r="HI45" s="115">
        <v>70</v>
      </c>
      <c r="HJ45" s="115">
        <v>30</v>
      </c>
      <c r="HK45" s="115">
        <v>27</v>
      </c>
      <c r="HL45" s="327">
        <v>6</v>
      </c>
      <c r="HM45" s="331">
        <v>34</v>
      </c>
      <c r="HN45" s="220">
        <v>5</v>
      </c>
      <c r="HO45" s="218">
        <v>9571</v>
      </c>
      <c r="HP45" s="293">
        <v>6434</v>
      </c>
      <c r="HQ45" s="219">
        <v>2694</v>
      </c>
      <c r="HR45" s="115">
        <v>201</v>
      </c>
      <c r="HS45" s="115">
        <v>35</v>
      </c>
      <c r="HT45" s="115">
        <v>118</v>
      </c>
      <c r="HU45" s="115">
        <v>34</v>
      </c>
      <c r="HV45" s="115">
        <v>25</v>
      </c>
      <c r="HW45" s="327">
        <v>6</v>
      </c>
      <c r="HX45" s="331">
        <v>22</v>
      </c>
      <c r="HY45" s="220">
        <v>2</v>
      </c>
      <c r="HZ45" s="218">
        <v>9721</v>
      </c>
      <c r="IA45" s="293">
        <v>6596</v>
      </c>
      <c r="IB45" s="219">
        <v>2671</v>
      </c>
      <c r="IC45" s="115">
        <v>208</v>
      </c>
      <c r="ID45" s="115">
        <v>35</v>
      </c>
      <c r="IE45" s="115">
        <v>109</v>
      </c>
      <c r="IF45" s="115">
        <v>25</v>
      </c>
      <c r="IG45" s="115">
        <v>26</v>
      </c>
      <c r="IH45" s="327">
        <v>15</v>
      </c>
      <c r="II45" s="331">
        <v>35</v>
      </c>
      <c r="IJ45" s="220">
        <v>1</v>
      </c>
      <c r="IK45" s="218">
        <v>10096</v>
      </c>
      <c r="IL45" s="293">
        <v>6914</v>
      </c>
      <c r="IM45" s="219">
        <v>2642</v>
      </c>
      <c r="IN45" s="115">
        <v>209</v>
      </c>
      <c r="IO45" s="115">
        <v>53</v>
      </c>
      <c r="IP45" s="115">
        <v>170</v>
      </c>
      <c r="IQ45" s="115">
        <v>28</v>
      </c>
      <c r="IR45" s="115">
        <v>22</v>
      </c>
      <c r="IS45" s="327">
        <v>11</v>
      </c>
      <c r="IT45" s="331">
        <v>43</v>
      </c>
      <c r="IU45" s="220">
        <v>4</v>
      </c>
    </row>
    <row r="46" spans="1:255" ht="13.8" thickBot="1" x14ac:dyDescent="0.3">
      <c r="A46" s="405"/>
      <c r="C46" s="122" t="s">
        <v>0</v>
      </c>
      <c r="D46" s="95">
        <f>SUM(D4:D45)</f>
        <v>5375362</v>
      </c>
      <c r="E46" s="96">
        <f>SUM(E4:E45)</f>
        <v>3560602</v>
      </c>
      <c r="F46" s="96">
        <f>SUM(F4:F45)</f>
        <v>1552816</v>
      </c>
      <c r="G46" s="96">
        <f>SUM(G4:G45)</f>
        <v>131974</v>
      </c>
      <c r="H46" s="177">
        <f>SUM(H4:H45)</f>
        <v>29928</v>
      </c>
      <c r="I46" s="177">
        <f t="shared" ref="I46:M46" si="62">SUM(I4:I45)</f>
        <v>33164</v>
      </c>
      <c r="J46" s="177">
        <f t="shared" si="62"/>
        <v>23441</v>
      </c>
      <c r="K46" s="177">
        <f t="shared" si="62"/>
        <v>23265</v>
      </c>
      <c r="L46" s="177">
        <f t="shared" si="62"/>
        <v>8151</v>
      </c>
      <c r="M46" s="177">
        <f t="shared" si="62"/>
        <v>7830</v>
      </c>
      <c r="N46" s="97">
        <f>SUM(N4:N45)</f>
        <v>4191</v>
      </c>
      <c r="O46" s="98">
        <f>(E46/$D46)*100</f>
        <v>66.239296999904369</v>
      </c>
      <c r="P46" s="99">
        <f>(F46/$D46)*100</f>
        <v>28.887654450063081</v>
      </c>
      <c r="Q46" s="99">
        <f>(G46/$D46)*100</f>
        <v>2.4551648800583106</v>
      </c>
      <c r="R46" s="180">
        <f>(H46/$D46)*100</f>
        <v>0.55676250269284189</v>
      </c>
      <c r="S46" s="180">
        <f t="shared" si="5"/>
        <v>0.61696309941544403</v>
      </c>
      <c r="T46" s="180">
        <f t="shared" si="6"/>
        <v>0.43608225827395436</v>
      </c>
      <c r="U46" s="180">
        <f t="shared" si="7"/>
        <v>0.43280806018273749</v>
      </c>
      <c r="V46" s="180">
        <f t="shared" si="8"/>
        <v>0.1516362990994839</v>
      </c>
      <c r="W46" s="180">
        <f t="shared" si="9"/>
        <v>0.14566460826266212</v>
      </c>
      <c r="X46" s="100">
        <f t="shared" ref="X46" si="63">(N46/$D46)*100</f>
        <v>7.7966842047103052E-2</v>
      </c>
      <c r="Y46" s="127">
        <f>SUM(Y4:Y45)</f>
        <v>232663</v>
      </c>
      <c r="Z46" s="123">
        <f>SUM(Z4:Z45)</f>
        <v>151362</v>
      </c>
      <c r="AA46" s="124">
        <f>SUM(AA4:AA45)</f>
        <v>69537</v>
      </c>
      <c r="AB46" s="124">
        <f t="shared" ref="AB46:AI46" si="64">SUM(AB4:AB45)</f>
        <v>6598</v>
      </c>
      <c r="AC46" s="124">
        <f t="shared" si="64"/>
        <v>1435</v>
      </c>
      <c r="AD46" s="124">
        <f t="shared" si="64"/>
        <v>451</v>
      </c>
      <c r="AE46" s="124">
        <f t="shared" si="64"/>
        <v>1355</v>
      </c>
      <c r="AF46" s="124">
        <f t="shared" si="64"/>
        <v>1128</v>
      </c>
      <c r="AG46" s="124">
        <f t="shared" si="64"/>
        <v>312</v>
      </c>
      <c r="AH46" s="124">
        <f t="shared" si="64"/>
        <v>338</v>
      </c>
      <c r="AI46" s="126">
        <f t="shared" si="64"/>
        <v>147</v>
      </c>
      <c r="AJ46" s="127">
        <f>SUM(AJ4:AJ45)</f>
        <v>267719</v>
      </c>
      <c r="AK46" s="123">
        <f>SUM(AK4:AK45)</f>
        <v>172623</v>
      </c>
      <c r="AL46" s="124">
        <f>SUM(AL4:AL45)</f>
        <v>82193</v>
      </c>
      <c r="AM46" s="124">
        <f t="shared" ref="AM46:AT46" si="65">SUM(AM4:AM45)</f>
        <v>7156</v>
      </c>
      <c r="AN46" s="124">
        <f t="shared" si="65"/>
        <v>1630</v>
      </c>
      <c r="AO46" s="124">
        <f t="shared" si="65"/>
        <v>504</v>
      </c>
      <c r="AP46" s="124">
        <f t="shared" si="65"/>
        <v>1589</v>
      </c>
      <c r="AQ46" s="124">
        <f t="shared" si="65"/>
        <v>1252</v>
      </c>
      <c r="AR46" s="124">
        <f t="shared" si="65"/>
        <v>323</v>
      </c>
      <c r="AS46" s="124">
        <f t="shared" si="65"/>
        <v>311</v>
      </c>
      <c r="AT46" s="126">
        <f t="shared" si="65"/>
        <v>138</v>
      </c>
      <c r="AU46" s="127">
        <f>SUM(AU4:AU45)</f>
        <v>298900</v>
      </c>
      <c r="AV46" s="123">
        <f>SUM(AV4:AV45)</f>
        <v>195900</v>
      </c>
      <c r="AW46" s="124">
        <f>SUM(AW4:AW45)</f>
        <v>89627</v>
      </c>
      <c r="AX46" s="124">
        <f t="shared" ref="AX46:BE46" si="66">SUM(AX4:AX45)</f>
        <v>7523</v>
      </c>
      <c r="AY46" s="124">
        <f t="shared" si="66"/>
        <v>1742</v>
      </c>
      <c r="AZ46" s="124">
        <f t="shared" si="66"/>
        <v>503</v>
      </c>
      <c r="BA46" s="124">
        <f t="shared" si="66"/>
        <v>1543</v>
      </c>
      <c r="BB46" s="124">
        <f t="shared" si="66"/>
        <v>1250</v>
      </c>
      <c r="BC46" s="124">
        <f t="shared" si="66"/>
        <v>359</v>
      </c>
      <c r="BD46" s="124">
        <f t="shared" si="66"/>
        <v>299</v>
      </c>
      <c r="BE46" s="126">
        <f t="shared" si="66"/>
        <v>154</v>
      </c>
      <c r="BF46" s="127">
        <f>SUM(BF4:BF45)</f>
        <v>296204</v>
      </c>
      <c r="BG46" s="123">
        <f>SUM(BG4:BG45)</f>
        <v>195699</v>
      </c>
      <c r="BH46" s="124">
        <f>SUM(BH4:BH45)</f>
        <v>87529</v>
      </c>
      <c r="BI46" s="124">
        <f t="shared" ref="BI46:BP46" si="67">SUM(BI4:BI45)</f>
        <v>7312</v>
      </c>
      <c r="BJ46" s="124">
        <f t="shared" si="67"/>
        <v>1582</v>
      </c>
      <c r="BK46" s="124">
        <f t="shared" si="67"/>
        <v>524</v>
      </c>
      <c r="BL46" s="124">
        <f t="shared" si="67"/>
        <v>1406</v>
      </c>
      <c r="BM46" s="124">
        <f t="shared" si="67"/>
        <v>1205</v>
      </c>
      <c r="BN46" s="124">
        <f t="shared" si="67"/>
        <v>424</v>
      </c>
      <c r="BO46" s="124">
        <f t="shared" si="67"/>
        <v>340</v>
      </c>
      <c r="BP46" s="126">
        <f t="shared" si="67"/>
        <v>183</v>
      </c>
      <c r="BQ46" s="127">
        <f>SUM(BQ4:BQ45)</f>
        <v>257079</v>
      </c>
      <c r="BR46" s="123">
        <f>SUM(BR4:BR45)</f>
        <v>170538</v>
      </c>
      <c r="BS46" s="124">
        <f>SUM(BS4:BS45)</f>
        <v>75231</v>
      </c>
      <c r="BT46" s="124">
        <f t="shared" ref="BT46:CA46" si="68">SUM(BT4:BT45)</f>
        <v>6481</v>
      </c>
      <c r="BU46" s="124">
        <f t="shared" si="68"/>
        <v>1405</v>
      </c>
      <c r="BV46" s="124">
        <f t="shared" si="68"/>
        <v>484</v>
      </c>
      <c r="BW46" s="124">
        <f t="shared" si="68"/>
        <v>1065</v>
      </c>
      <c r="BX46" s="124">
        <f t="shared" si="68"/>
        <v>1029</v>
      </c>
      <c r="BY46" s="124">
        <f t="shared" si="68"/>
        <v>363</v>
      </c>
      <c r="BZ46" s="124">
        <f t="shared" si="68"/>
        <v>327</v>
      </c>
      <c r="CA46" s="126">
        <f t="shared" si="68"/>
        <v>156</v>
      </c>
      <c r="CB46" s="127">
        <f>SUM(CB4:CB45)</f>
        <v>275461</v>
      </c>
      <c r="CC46" s="123">
        <f>SUM(CC4:CC45)</f>
        <v>183879</v>
      </c>
      <c r="CD46" s="124">
        <f>SUM(CD4:CD45)</f>
        <v>79254</v>
      </c>
      <c r="CE46" s="124">
        <f t="shared" ref="CE46:CL46" si="69">SUM(CE4:CE45)</f>
        <v>7050</v>
      </c>
      <c r="CF46" s="124">
        <f t="shared" si="69"/>
        <v>1461</v>
      </c>
      <c r="CG46" s="124">
        <f t="shared" si="69"/>
        <v>525</v>
      </c>
      <c r="CH46" s="124">
        <f t="shared" si="69"/>
        <v>1171</v>
      </c>
      <c r="CI46" s="124">
        <f t="shared" si="69"/>
        <v>1105</v>
      </c>
      <c r="CJ46" s="124">
        <f t="shared" si="69"/>
        <v>406</v>
      </c>
      <c r="CK46" s="124">
        <f t="shared" si="69"/>
        <v>422</v>
      </c>
      <c r="CL46" s="126">
        <f t="shared" si="69"/>
        <v>188</v>
      </c>
      <c r="CM46" s="127">
        <f>SUM(CM4:CM45)</f>
        <v>282215</v>
      </c>
      <c r="CN46" s="123">
        <f>SUM(CN4:CN45)</f>
        <v>188482</v>
      </c>
      <c r="CO46" s="124">
        <f>SUM(CO4:CO45)</f>
        <v>81376</v>
      </c>
      <c r="CP46" s="124">
        <f t="shared" ref="CP46:CW46" si="70">SUM(CP4:CP45)</f>
        <v>7107</v>
      </c>
      <c r="CQ46" s="124">
        <f t="shared" si="70"/>
        <v>1507</v>
      </c>
      <c r="CR46" s="124">
        <f t="shared" si="70"/>
        <v>527</v>
      </c>
      <c r="CS46" s="124">
        <f t="shared" si="70"/>
        <v>1132</v>
      </c>
      <c r="CT46" s="124">
        <f t="shared" si="70"/>
        <v>1147</v>
      </c>
      <c r="CU46" s="124">
        <f t="shared" si="70"/>
        <v>385</v>
      </c>
      <c r="CV46" s="124">
        <f t="shared" si="70"/>
        <v>360</v>
      </c>
      <c r="CW46" s="126">
        <f t="shared" si="70"/>
        <v>192</v>
      </c>
      <c r="CX46" s="127">
        <f>SUM(CX4:CX45)</f>
        <v>271627</v>
      </c>
      <c r="CY46" s="123">
        <f>SUM(CY4:CY45)</f>
        <v>179821</v>
      </c>
      <c r="CZ46" s="124">
        <f>SUM(CZ4:CZ45)</f>
        <v>79177</v>
      </c>
      <c r="DA46" s="124">
        <f t="shared" ref="DA46:DH46" si="71">SUM(DA4:DA45)</f>
        <v>6772</v>
      </c>
      <c r="DB46" s="124">
        <f t="shared" si="71"/>
        <v>1427</v>
      </c>
      <c r="DC46" s="124">
        <f t="shared" si="71"/>
        <v>1235</v>
      </c>
      <c r="DD46" s="124">
        <f t="shared" si="71"/>
        <v>1082</v>
      </c>
      <c r="DE46" s="124">
        <f t="shared" si="71"/>
        <v>1141</v>
      </c>
      <c r="DF46" s="124">
        <f t="shared" si="71"/>
        <v>401</v>
      </c>
      <c r="DG46" s="124">
        <f t="shared" si="71"/>
        <v>377</v>
      </c>
      <c r="DH46" s="126">
        <f t="shared" si="71"/>
        <v>194</v>
      </c>
      <c r="DI46" s="127">
        <f>SUM(DI4:DI45)</f>
        <v>283882</v>
      </c>
      <c r="DJ46" s="123">
        <f>SUM(DJ4:DJ45)</f>
        <v>189519</v>
      </c>
      <c r="DK46" s="124">
        <f>SUM(DK4:DK45)</f>
        <v>79630</v>
      </c>
      <c r="DL46" s="124">
        <f t="shared" ref="DL46:DS46" si="72">SUM(DL4:DL45)</f>
        <v>7455</v>
      </c>
      <c r="DM46" s="124">
        <f t="shared" si="72"/>
        <v>1585</v>
      </c>
      <c r="DN46" s="124">
        <f t="shared" si="72"/>
        <v>2152</v>
      </c>
      <c r="DO46" s="124">
        <f t="shared" si="72"/>
        <v>1212</v>
      </c>
      <c r="DP46" s="124">
        <f t="shared" si="72"/>
        <v>1151</v>
      </c>
      <c r="DQ46" s="124">
        <f t="shared" si="72"/>
        <v>482</v>
      </c>
      <c r="DR46" s="124">
        <f t="shared" si="72"/>
        <v>491</v>
      </c>
      <c r="DS46" s="126">
        <f t="shared" si="72"/>
        <v>205</v>
      </c>
      <c r="DT46" s="127">
        <f>SUM(DT4:DT45)</f>
        <v>251874</v>
      </c>
      <c r="DU46" s="123">
        <f>SUM(DU4:DU45)</f>
        <v>165950</v>
      </c>
      <c r="DV46" s="124">
        <f>SUM(DV4:DV45)</f>
        <v>73437</v>
      </c>
      <c r="DW46" s="124">
        <f t="shared" ref="DW46:ED46" si="73">SUM(DW4:DW45)</f>
        <v>6090</v>
      </c>
      <c r="DX46" s="124">
        <f t="shared" si="73"/>
        <v>1401</v>
      </c>
      <c r="DY46" s="124">
        <f t="shared" si="73"/>
        <v>2040</v>
      </c>
      <c r="DZ46" s="124">
        <f t="shared" si="73"/>
        <v>970</v>
      </c>
      <c r="EA46" s="124">
        <f t="shared" si="73"/>
        <v>1020</v>
      </c>
      <c r="EB46" s="124">
        <f t="shared" si="73"/>
        <v>420</v>
      </c>
      <c r="EC46" s="124">
        <f t="shared" si="73"/>
        <v>337</v>
      </c>
      <c r="ED46" s="126">
        <f t="shared" si="73"/>
        <v>209</v>
      </c>
      <c r="EE46" s="127">
        <f>SUM(EE4:EE45)</f>
        <v>240300</v>
      </c>
      <c r="EF46" s="123">
        <f>SUM(EF4:EF45)</f>
        <v>159157</v>
      </c>
      <c r="EG46" s="124">
        <f>SUM(EG4:EG45)</f>
        <v>69614</v>
      </c>
      <c r="EH46" s="124">
        <f t="shared" ref="EH46:EO46" si="74">SUM(EH4:EH45)</f>
        <v>5539</v>
      </c>
      <c r="EI46" s="124">
        <f t="shared" si="74"/>
        <v>1384</v>
      </c>
      <c r="EJ46" s="124">
        <f t="shared" si="74"/>
        <v>1826</v>
      </c>
      <c r="EK46" s="124">
        <f t="shared" si="74"/>
        <v>948</v>
      </c>
      <c r="EL46" s="124">
        <f t="shared" si="74"/>
        <v>962</v>
      </c>
      <c r="EM46" s="124">
        <f t="shared" si="74"/>
        <v>352</v>
      </c>
      <c r="EN46" s="124">
        <f t="shared" si="74"/>
        <v>324</v>
      </c>
      <c r="EO46" s="126">
        <f t="shared" si="74"/>
        <v>194</v>
      </c>
      <c r="EP46" s="127">
        <f>SUM(EP4:EP45)</f>
        <v>272301</v>
      </c>
      <c r="EQ46" s="123">
        <f>SUM(EQ4:EQ45)</f>
        <v>180059</v>
      </c>
      <c r="ER46" s="124">
        <f>SUM(ER4:ER45)</f>
        <v>78746</v>
      </c>
      <c r="ES46" s="124">
        <f t="shared" ref="ES46:EZ46" si="75">SUM(ES4:ES45)</f>
        <v>6715</v>
      </c>
      <c r="ET46" s="124">
        <f t="shared" si="75"/>
        <v>1485</v>
      </c>
      <c r="EU46" s="124">
        <f t="shared" si="75"/>
        <v>1989</v>
      </c>
      <c r="EV46" s="124">
        <f t="shared" si="75"/>
        <v>1138</v>
      </c>
      <c r="EW46" s="124">
        <f t="shared" si="75"/>
        <v>1109</v>
      </c>
      <c r="EX46" s="124">
        <f t="shared" si="75"/>
        <v>441</v>
      </c>
      <c r="EY46" s="124">
        <f t="shared" si="75"/>
        <v>373</v>
      </c>
      <c r="EZ46" s="126">
        <f t="shared" si="75"/>
        <v>246</v>
      </c>
      <c r="FA46" s="127">
        <f>SUM(FA4:FA45)</f>
        <v>244282</v>
      </c>
      <c r="FB46" s="123">
        <f>SUM(FB4:FB45)</f>
        <v>162572</v>
      </c>
      <c r="FC46" s="124">
        <f>SUM(FC4:FC45)</f>
        <v>69298</v>
      </c>
      <c r="FD46" s="124">
        <f t="shared" ref="FD46:FK46" si="76">SUM(FD4:FD45)</f>
        <v>6018</v>
      </c>
      <c r="FE46" s="124">
        <f t="shared" si="76"/>
        <v>1393</v>
      </c>
      <c r="FF46" s="124">
        <f t="shared" si="76"/>
        <v>2029</v>
      </c>
      <c r="FG46" s="124">
        <f t="shared" si="76"/>
        <v>1012</v>
      </c>
      <c r="FH46" s="124">
        <f t="shared" si="76"/>
        <v>1056</v>
      </c>
      <c r="FI46" s="124">
        <f t="shared" si="76"/>
        <v>374</v>
      </c>
      <c r="FJ46" s="124">
        <f t="shared" si="76"/>
        <v>333</v>
      </c>
      <c r="FK46" s="126">
        <f t="shared" si="76"/>
        <v>197</v>
      </c>
      <c r="FL46" s="127">
        <f>SUM(FL4:FL45)</f>
        <v>239428</v>
      </c>
      <c r="FM46" s="123">
        <f>SUM(FM4:FM45)</f>
        <v>159534</v>
      </c>
      <c r="FN46" s="124">
        <f>SUM(FN4:FN45)</f>
        <v>67793</v>
      </c>
      <c r="FO46" s="124">
        <f t="shared" ref="FO46:FV46" si="77">SUM(FO4:FO45)</f>
        <v>5848</v>
      </c>
      <c r="FP46" s="124">
        <f t="shared" si="77"/>
        <v>1388</v>
      </c>
      <c r="FQ46" s="124">
        <f t="shared" si="77"/>
        <v>1903</v>
      </c>
      <c r="FR46" s="124">
        <f t="shared" si="77"/>
        <v>949</v>
      </c>
      <c r="FS46" s="124">
        <f t="shared" si="77"/>
        <v>1008</v>
      </c>
      <c r="FT46" s="124">
        <f t="shared" si="77"/>
        <v>368</v>
      </c>
      <c r="FU46" s="124">
        <f t="shared" si="77"/>
        <v>404</v>
      </c>
      <c r="FV46" s="126">
        <f t="shared" si="77"/>
        <v>233</v>
      </c>
      <c r="FW46" s="127">
        <f>SUM(FW4:FW45)</f>
        <v>241887</v>
      </c>
      <c r="FX46" s="123">
        <f>SUM(FX4:FX45)</f>
        <v>161101</v>
      </c>
      <c r="FY46" s="124">
        <f>SUM(FY4:FY45)</f>
        <v>68761</v>
      </c>
      <c r="FZ46" s="124">
        <f t="shared" ref="FZ46:GG46" si="78">SUM(FZ4:FZ45)</f>
        <v>5554</v>
      </c>
      <c r="GA46" s="124">
        <f t="shared" si="78"/>
        <v>1384</v>
      </c>
      <c r="GB46" s="124">
        <f t="shared" si="78"/>
        <v>2075</v>
      </c>
      <c r="GC46" s="124">
        <f t="shared" si="78"/>
        <v>980</v>
      </c>
      <c r="GD46" s="124">
        <f t="shared" si="78"/>
        <v>1060</v>
      </c>
      <c r="GE46" s="124">
        <f t="shared" si="78"/>
        <v>382</v>
      </c>
      <c r="GF46" s="124">
        <f t="shared" si="78"/>
        <v>386</v>
      </c>
      <c r="GG46" s="126">
        <f t="shared" si="78"/>
        <v>204</v>
      </c>
      <c r="GH46" s="127">
        <f>SUM(GH4:GH45)</f>
        <v>237634</v>
      </c>
      <c r="GI46" s="123">
        <f>SUM(GI4:GI45)</f>
        <v>157596</v>
      </c>
      <c r="GJ46" s="124">
        <f>SUM(GJ4:GJ45)</f>
        <v>67870</v>
      </c>
      <c r="GK46" s="124">
        <f t="shared" ref="GK46:GR46" si="79">SUM(GK4:GK45)</f>
        <v>5629</v>
      </c>
      <c r="GL46" s="124">
        <f t="shared" si="79"/>
        <v>1319</v>
      </c>
      <c r="GM46" s="124">
        <f t="shared" si="79"/>
        <v>2141</v>
      </c>
      <c r="GN46" s="124">
        <f t="shared" si="79"/>
        <v>951</v>
      </c>
      <c r="GO46" s="124">
        <f t="shared" si="79"/>
        <v>1050</v>
      </c>
      <c r="GP46" s="124">
        <f t="shared" si="79"/>
        <v>367</v>
      </c>
      <c r="GQ46" s="124">
        <f t="shared" si="79"/>
        <v>493</v>
      </c>
      <c r="GR46" s="126">
        <f t="shared" si="79"/>
        <v>218</v>
      </c>
      <c r="GS46" s="127">
        <f>SUM(GS4:GS45)</f>
        <v>226777</v>
      </c>
      <c r="GT46" s="123">
        <f>SUM(GT4:GT45)</f>
        <v>149981</v>
      </c>
      <c r="GU46" s="124">
        <f>SUM(GU4:GU45)</f>
        <v>65166</v>
      </c>
      <c r="GV46" s="124">
        <f t="shared" ref="GV46:HC46" si="80">SUM(GV4:GV45)</f>
        <v>5283</v>
      </c>
      <c r="GW46" s="124">
        <f t="shared" si="80"/>
        <v>1224</v>
      </c>
      <c r="GX46" s="124">
        <f t="shared" si="80"/>
        <v>2220</v>
      </c>
      <c r="GY46" s="124">
        <f t="shared" si="80"/>
        <v>931</v>
      </c>
      <c r="GZ46" s="124">
        <f t="shared" si="80"/>
        <v>968</v>
      </c>
      <c r="HA46" s="124">
        <f t="shared" si="80"/>
        <v>379</v>
      </c>
      <c r="HB46" s="124">
        <f t="shared" si="80"/>
        <v>426</v>
      </c>
      <c r="HC46" s="126">
        <f t="shared" si="80"/>
        <v>199</v>
      </c>
      <c r="HD46" s="127">
        <f>SUM(HD4:HD45)</f>
        <v>237373</v>
      </c>
      <c r="HE46" s="123">
        <f>SUM(HE4:HE45)</f>
        <v>157652</v>
      </c>
      <c r="HF46" s="124">
        <f>SUM(HF4:HF45)</f>
        <v>67484</v>
      </c>
      <c r="HG46" s="124">
        <f t="shared" ref="HG46:HN46" si="81">SUM(HG4:HG45)</f>
        <v>5467</v>
      </c>
      <c r="HH46" s="124">
        <f t="shared" si="81"/>
        <v>1269</v>
      </c>
      <c r="HI46" s="124">
        <f t="shared" si="81"/>
        <v>2352</v>
      </c>
      <c r="HJ46" s="124">
        <f t="shared" si="81"/>
        <v>935</v>
      </c>
      <c r="HK46" s="124">
        <f t="shared" si="81"/>
        <v>1200</v>
      </c>
      <c r="HL46" s="124">
        <f t="shared" si="81"/>
        <v>390</v>
      </c>
      <c r="HM46" s="124">
        <f t="shared" si="81"/>
        <v>407</v>
      </c>
      <c r="HN46" s="126">
        <f t="shared" si="81"/>
        <v>217</v>
      </c>
      <c r="HO46" s="127">
        <f>SUM(HO4:HO45)</f>
        <v>232962</v>
      </c>
      <c r="HP46" s="123">
        <f>SUM(HP4:HP45)</f>
        <v>155149</v>
      </c>
      <c r="HQ46" s="124">
        <f>SUM(HQ4:HQ45)</f>
        <v>65872</v>
      </c>
      <c r="HR46" s="124">
        <f t="shared" ref="HR46:HY46" si="82">SUM(HR4:HR45)</f>
        <v>5212</v>
      </c>
      <c r="HS46" s="124">
        <f t="shared" si="82"/>
        <v>1279</v>
      </c>
      <c r="HT46" s="124">
        <f t="shared" si="82"/>
        <v>2384</v>
      </c>
      <c r="HU46" s="124">
        <f t="shared" si="82"/>
        <v>974</v>
      </c>
      <c r="HV46" s="124">
        <f t="shared" si="82"/>
        <v>1160</v>
      </c>
      <c r="HW46" s="124">
        <f t="shared" si="82"/>
        <v>362</v>
      </c>
      <c r="HX46" s="124">
        <f t="shared" si="82"/>
        <v>357</v>
      </c>
      <c r="HY46" s="126">
        <f t="shared" si="82"/>
        <v>213</v>
      </c>
      <c r="HZ46" s="127">
        <f>SUM(HZ4:HZ45)</f>
        <v>241513</v>
      </c>
      <c r="IA46" s="123">
        <f>SUM(IA4:IA45)</f>
        <v>160603</v>
      </c>
      <c r="IB46" s="124">
        <f>SUM(IB4:IB45)</f>
        <v>68645</v>
      </c>
      <c r="IC46" s="124">
        <f t="shared" ref="IC46:IJ46" si="83">SUM(IC4:IC45)</f>
        <v>5339</v>
      </c>
      <c r="ID46" s="124">
        <f t="shared" si="83"/>
        <v>1249</v>
      </c>
      <c r="IE46" s="124">
        <f t="shared" si="83"/>
        <v>2563</v>
      </c>
      <c r="IF46" s="124">
        <f t="shared" si="83"/>
        <v>988</v>
      </c>
      <c r="IG46" s="124">
        <f t="shared" si="83"/>
        <v>1131</v>
      </c>
      <c r="IH46" s="124">
        <f t="shared" si="83"/>
        <v>431</v>
      </c>
      <c r="II46" s="124">
        <f t="shared" si="83"/>
        <v>314</v>
      </c>
      <c r="IJ46" s="126">
        <f t="shared" si="83"/>
        <v>250</v>
      </c>
      <c r="IK46" s="127">
        <f>SUM(IK4:IK45)</f>
        <v>243281</v>
      </c>
      <c r="IL46" s="123">
        <f>SUM(IL4:IL45)</f>
        <v>163425</v>
      </c>
      <c r="IM46" s="124">
        <f>SUM(IM4:IM45)</f>
        <v>66576</v>
      </c>
      <c r="IN46" s="124">
        <f t="shared" ref="IN46:IU46" si="84">SUM(IN4:IN45)</f>
        <v>5826</v>
      </c>
      <c r="IO46" s="124">
        <f t="shared" si="84"/>
        <v>1379</v>
      </c>
      <c r="IP46" s="124">
        <f t="shared" si="84"/>
        <v>2737</v>
      </c>
      <c r="IQ46" s="124">
        <f t="shared" si="84"/>
        <v>1110</v>
      </c>
      <c r="IR46" s="124">
        <f t="shared" si="84"/>
        <v>1133</v>
      </c>
      <c r="IS46" s="124">
        <f t="shared" si="84"/>
        <v>430</v>
      </c>
      <c r="IT46" s="124">
        <f t="shared" si="84"/>
        <v>411</v>
      </c>
      <c r="IU46" s="126">
        <f t="shared" si="84"/>
        <v>254</v>
      </c>
    </row>
    <row r="47" spans="1:255" ht="12" thickBot="1" x14ac:dyDescent="0.25">
      <c r="A47" s="406"/>
    </row>
  </sheetData>
  <sheetProtection algorithmName="SHA-512" hashValue="uTD+gAbh4gIeUleP5hDyCdzgZcRtDSJoOp4uRL7mRjK/4skdTMmpow1CtMR51kOKfsEGTjThBFOlC60puwRb9A==" saltValue="2T5irCG970skmEYec8SOzw==" spinCount="100000" sheet="1" objects="1" scenarios="1"/>
  <mergeCells count="24">
    <mergeCell ref="D2:N2"/>
    <mergeCell ref="O2:X2"/>
    <mergeCell ref="A1:A47"/>
    <mergeCell ref="Y2:AI2"/>
    <mergeCell ref="AJ2:AT2"/>
    <mergeCell ref="AU2:BE2"/>
    <mergeCell ref="BF2:BP2"/>
    <mergeCell ref="BQ2:CA2"/>
    <mergeCell ref="CB2:CL2"/>
    <mergeCell ref="CM2:CW2"/>
    <mergeCell ref="CX2:DH2"/>
    <mergeCell ref="DI2:DS2"/>
    <mergeCell ref="DT2:ED2"/>
    <mergeCell ref="EE2:EO2"/>
    <mergeCell ref="EP2:EZ2"/>
    <mergeCell ref="HD2:HN2"/>
    <mergeCell ref="HO2:HY2"/>
    <mergeCell ref="HZ2:IJ2"/>
    <mergeCell ref="IK2:IU2"/>
    <mergeCell ref="FA2:FK2"/>
    <mergeCell ref="FL2:FV2"/>
    <mergeCell ref="FW2:GG2"/>
    <mergeCell ref="GH2:GR2"/>
    <mergeCell ref="GS2:HC2"/>
  </mergeCells>
  <pageMargins left="0.19685039370078741" right="0.19685039370078741" top="0.19685039370078741" bottom="0.19685039370078741" header="0.19685039370078741" footer="0.19685039370078741"/>
  <pageSetup paperSize="9" scale="75" fitToWidth="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5B147C-72F2-4C9D-B858-FA45ACA2B2A5}">
  <sheetPr codeName="Sheet9"/>
  <dimension ref="A1:DM47"/>
  <sheetViews>
    <sheetView showGridLines="0" showRowColHeaders="0" workbookViewId="0">
      <pane xSplit="3" ySplit="3" topLeftCell="D4" activePane="bottomRight" state="frozen"/>
      <selection pane="topRight" activeCell="D1" sqref="D1"/>
      <selection pane="bottomLeft" activeCell="A4" sqref="A4"/>
      <selection pane="bottomRight" activeCell="C3" sqref="C3"/>
    </sheetView>
  </sheetViews>
  <sheetFormatPr defaultRowHeight="14.4" x14ac:dyDescent="0.3"/>
  <cols>
    <col min="1" max="1" width="9.109375" style="197" customWidth="1"/>
    <col min="2" max="2" width="1.44140625" style="197" customWidth="1"/>
    <col min="3" max="3" width="51.33203125" style="197" bestFit="1" customWidth="1"/>
    <col min="4" max="117" width="10.33203125" style="36" customWidth="1"/>
  </cols>
  <sheetData>
    <row r="1" spans="1:117" ht="45.6" customHeight="1" thickBot="1" x14ac:dyDescent="0.35">
      <c r="A1" s="404" t="s">
        <v>196</v>
      </c>
    </row>
    <row r="2" spans="1:117" ht="15" thickBot="1" x14ac:dyDescent="0.35">
      <c r="A2" s="405"/>
      <c r="D2" s="421" t="s">
        <v>40</v>
      </c>
      <c r="E2" s="424"/>
      <c r="F2" s="424"/>
      <c r="G2" s="424"/>
      <c r="H2" s="425"/>
      <c r="I2" s="423" t="s">
        <v>145</v>
      </c>
      <c r="J2" s="419"/>
      <c r="K2" s="419"/>
      <c r="L2" s="422"/>
      <c r="M2" s="423">
        <v>43922</v>
      </c>
      <c r="N2" s="413"/>
      <c r="O2" s="413"/>
      <c r="P2" s="413"/>
      <c r="Q2" s="426"/>
      <c r="R2" s="423">
        <v>43952</v>
      </c>
      <c r="S2" s="413"/>
      <c r="T2" s="413"/>
      <c r="U2" s="413"/>
      <c r="V2" s="426"/>
      <c r="W2" s="423">
        <v>43983</v>
      </c>
      <c r="X2" s="413"/>
      <c r="Y2" s="413"/>
      <c r="Z2" s="413"/>
      <c r="AA2" s="426"/>
      <c r="AB2" s="423">
        <v>44013</v>
      </c>
      <c r="AC2" s="413"/>
      <c r="AD2" s="413"/>
      <c r="AE2" s="413"/>
      <c r="AF2" s="426"/>
      <c r="AG2" s="423">
        <v>44044</v>
      </c>
      <c r="AH2" s="413"/>
      <c r="AI2" s="413"/>
      <c r="AJ2" s="413"/>
      <c r="AK2" s="426"/>
      <c r="AL2" s="423">
        <v>44075</v>
      </c>
      <c r="AM2" s="413"/>
      <c r="AN2" s="413"/>
      <c r="AO2" s="413"/>
      <c r="AP2" s="426"/>
      <c r="AQ2" s="423">
        <v>44105</v>
      </c>
      <c r="AR2" s="413"/>
      <c r="AS2" s="413"/>
      <c r="AT2" s="413"/>
      <c r="AU2" s="426"/>
      <c r="AV2" s="423">
        <v>44136</v>
      </c>
      <c r="AW2" s="413"/>
      <c r="AX2" s="413"/>
      <c r="AY2" s="413"/>
      <c r="AZ2" s="426"/>
      <c r="BA2" s="423">
        <v>44166</v>
      </c>
      <c r="BB2" s="413"/>
      <c r="BC2" s="413"/>
      <c r="BD2" s="413"/>
      <c r="BE2" s="426"/>
      <c r="BF2" s="423">
        <v>44197</v>
      </c>
      <c r="BG2" s="413"/>
      <c r="BH2" s="413"/>
      <c r="BI2" s="413"/>
      <c r="BJ2" s="426"/>
      <c r="BK2" s="423">
        <v>44228</v>
      </c>
      <c r="BL2" s="413"/>
      <c r="BM2" s="413"/>
      <c r="BN2" s="413"/>
      <c r="BO2" s="426"/>
      <c r="BP2" s="423">
        <v>44256</v>
      </c>
      <c r="BQ2" s="413"/>
      <c r="BR2" s="413"/>
      <c r="BS2" s="413"/>
      <c r="BT2" s="426"/>
      <c r="BU2" s="423">
        <v>44287</v>
      </c>
      <c r="BV2" s="413"/>
      <c r="BW2" s="413"/>
      <c r="BX2" s="413"/>
      <c r="BY2" s="426"/>
      <c r="BZ2" s="423">
        <v>44317</v>
      </c>
      <c r="CA2" s="413"/>
      <c r="CB2" s="413"/>
      <c r="CC2" s="413"/>
      <c r="CD2" s="426"/>
      <c r="CE2" s="423">
        <v>44348</v>
      </c>
      <c r="CF2" s="413"/>
      <c r="CG2" s="413"/>
      <c r="CH2" s="413"/>
      <c r="CI2" s="426"/>
      <c r="CJ2" s="423">
        <v>44378</v>
      </c>
      <c r="CK2" s="413"/>
      <c r="CL2" s="413"/>
      <c r="CM2" s="413"/>
      <c r="CN2" s="426"/>
      <c r="CO2" s="423">
        <v>44409</v>
      </c>
      <c r="CP2" s="413"/>
      <c r="CQ2" s="413"/>
      <c r="CR2" s="413"/>
      <c r="CS2" s="426"/>
      <c r="CT2" s="423">
        <v>44440</v>
      </c>
      <c r="CU2" s="413"/>
      <c r="CV2" s="413"/>
      <c r="CW2" s="413"/>
      <c r="CX2" s="426"/>
      <c r="CY2" s="423">
        <v>44470</v>
      </c>
      <c r="CZ2" s="413"/>
      <c r="DA2" s="413"/>
      <c r="DB2" s="413"/>
      <c r="DC2" s="426"/>
      <c r="DD2" s="423">
        <v>44501</v>
      </c>
      <c r="DE2" s="413"/>
      <c r="DF2" s="413"/>
      <c r="DG2" s="413"/>
      <c r="DH2" s="426"/>
      <c r="DI2" s="423">
        <v>44531</v>
      </c>
      <c r="DJ2" s="413"/>
      <c r="DK2" s="413"/>
      <c r="DL2" s="413"/>
      <c r="DM2" s="426"/>
    </row>
    <row r="3" spans="1:117" ht="78" customHeight="1" thickBot="1" x14ac:dyDescent="0.35">
      <c r="A3" s="405"/>
      <c r="C3" s="145" t="s">
        <v>72</v>
      </c>
      <c r="D3" s="345" t="s">
        <v>51</v>
      </c>
      <c r="E3" s="112" t="s">
        <v>144</v>
      </c>
      <c r="F3" s="112" t="s">
        <v>142</v>
      </c>
      <c r="G3" s="112" t="s">
        <v>143</v>
      </c>
      <c r="H3" s="113" t="s">
        <v>141</v>
      </c>
      <c r="I3" s="111" t="s">
        <v>144</v>
      </c>
      <c r="J3" s="112" t="s">
        <v>142</v>
      </c>
      <c r="K3" s="112" t="s">
        <v>143</v>
      </c>
      <c r="L3" s="113" t="s">
        <v>141</v>
      </c>
      <c r="M3" s="345" t="s">
        <v>51</v>
      </c>
      <c r="N3" s="112" t="s">
        <v>144</v>
      </c>
      <c r="O3" s="112" t="s">
        <v>142</v>
      </c>
      <c r="P3" s="112" t="s">
        <v>143</v>
      </c>
      <c r="Q3" s="113" t="s">
        <v>141</v>
      </c>
      <c r="R3" s="345" t="s">
        <v>51</v>
      </c>
      <c r="S3" s="112" t="s">
        <v>144</v>
      </c>
      <c r="T3" s="112" t="s">
        <v>142</v>
      </c>
      <c r="U3" s="112" t="s">
        <v>143</v>
      </c>
      <c r="V3" s="113" t="s">
        <v>141</v>
      </c>
      <c r="W3" s="345" t="s">
        <v>51</v>
      </c>
      <c r="X3" s="112" t="s">
        <v>144</v>
      </c>
      <c r="Y3" s="112" t="s">
        <v>142</v>
      </c>
      <c r="Z3" s="112" t="s">
        <v>143</v>
      </c>
      <c r="AA3" s="113" t="s">
        <v>141</v>
      </c>
      <c r="AB3" s="345" t="s">
        <v>51</v>
      </c>
      <c r="AC3" s="112" t="s">
        <v>144</v>
      </c>
      <c r="AD3" s="112" t="s">
        <v>142</v>
      </c>
      <c r="AE3" s="112" t="s">
        <v>143</v>
      </c>
      <c r="AF3" s="113" t="s">
        <v>141</v>
      </c>
      <c r="AG3" s="345" t="s">
        <v>51</v>
      </c>
      <c r="AH3" s="112" t="s">
        <v>144</v>
      </c>
      <c r="AI3" s="112" t="s">
        <v>142</v>
      </c>
      <c r="AJ3" s="112" t="s">
        <v>143</v>
      </c>
      <c r="AK3" s="113" t="s">
        <v>141</v>
      </c>
      <c r="AL3" s="345" t="s">
        <v>51</v>
      </c>
      <c r="AM3" s="112" t="s">
        <v>144</v>
      </c>
      <c r="AN3" s="112" t="s">
        <v>142</v>
      </c>
      <c r="AO3" s="112" t="s">
        <v>143</v>
      </c>
      <c r="AP3" s="113" t="s">
        <v>141</v>
      </c>
      <c r="AQ3" s="345" t="s">
        <v>51</v>
      </c>
      <c r="AR3" s="112" t="s">
        <v>144</v>
      </c>
      <c r="AS3" s="112" t="s">
        <v>142</v>
      </c>
      <c r="AT3" s="112" t="s">
        <v>143</v>
      </c>
      <c r="AU3" s="113" t="s">
        <v>141</v>
      </c>
      <c r="AV3" s="345" t="s">
        <v>51</v>
      </c>
      <c r="AW3" s="112" t="s">
        <v>144</v>
      </c>
      <c r="AX3" s="112" t="s">
        <v>142</v>
      </c>
      <c r="AY3" s="112" t="s">
        <v>143</v>
      </c>
      <c r="AZ3" s="113" t="s">
        <v>141</v>
      </c>
      <c r="BA3" s="345" t="s">
        <v>51</v>
      </c>
      <c r="BB3" s="112" t="s">
        <v>144</v>
      </c>
      <c r="BC3" s="112" t="s">
        <v>142</v>
      </c>
      <c r="BD3" s="112" t="s">
        <v>143</v>
      </c>
      <c r="BE3" s="113" t="s">
        <v>141</v>
      </c>
      <c r="BF3" s="345" t="s">
        <v>51</v>
      </c>
      <c r="BG3" s="112" t="s">
        <v>144</v>
      </c>
      <c r="BH3" s="112" t="s">
        <v>142</v>
      </c>
      <c r="BI3" s="112" t="s">
        <v>143</v>
      </c>
      <c r="BJ3" s="113" t="s">
        <v>141</v>
      </c>
      <c r="BK3" s="345" t="s">
        <v>51</v>
      </c>
      <c r="BL3" s="112" t="s">
        <v>144</v>
      </c>
      <c r="BM3" s="112" t="s">
        <v>142</v>
      </c>
      <c r="BN3" s="112" t="s">
        <v>143</v>
      </c>
      <c r="BO3" s="113" t="s">
        <v>141</v>
      </c>
      <c r="BP3" s="345" t="s">
        <v>51</v>
      </c>
      <c r="BQ3" s="112" t="s">
        <v>144</v>
      </c>
      <c r="BR3" s="112" t="s">
        <v>142</v>
      </c>
      <c r="BS3" s="112" t="s">
        <v>143</v>
      </c>
      <c r="BT3" s="113" t="s">
        <v>141</v>
      </c>
      <c r="BU3" s="345" t="s">
        <v>51</v>
      </c>
      <c r="BV3" s="112" t="s">
        <v>144</v>
      </c>
      <c r="BW3" s="112" t="s">
        <v>142</v>
      </c>
      <c r="BX3" s="112" t="s">
        <v>143</v>
      </c>
      <c r="BY3" s="113" t="s">
        <v>141</v>
      </c>
      <c r="BZ3" s="345" t="s">
        <v>51</v>
      </c>
      <c r="CA3" s="112" t="s">
        <v>144</v>
      </c>
      <c r="CB3" s="112" t="s">
        <v>142</v>
      </c>
      <c r="CC3" s="112" t="s">
        <v>143</v>
      </c>
      <c r="CD3" s="113" t="s">
        <v>141</v>
      </c>
      <c r="CE3" s="345" t="s">
        <v>51</v>
      </c>
      <c r="CF3" s="112" t="s">
        <v>144</v>
      </c>
      <c r="CG3" s="112" t="s">
        <v>142</v>
      </c>
      <c r="CH3" s="112" t="s">
        <v>143</v>
      </c>
      <c r="CI3" s="113" t="s">
        <v>141</v>
      </c>
      <c r="CJ3" s="345" t="s">
        <v>51</v>
      </c>
      <c r="CK3" s="112" t="s">
        <v>144</v>
      </c>
      <c r="CL3" s="112" t="s">
        <v>142</v>
      </c>
      <c r="CM3" s="112" t="s">
        <v>143</v>
      </c>
      <c r="CN3" s="113" t="s">
        <v>141</v>
      </c>
      <c r="CO3" s="345" t="s">
        <v>51</v>
      </c>
      <c r="CP3" s="112" t="s">
        <v>144</v>
      </c>
      <c r="CQ3" s="112" t="s">
        <v>142</v>
      </c>
      <c r="CR3" s="112" t="s">
        <v>143</v>
      </c>
      <c r="CS3" s="113" t="s">
        <v>141</v>
      </c>
      <c r="CT3" s="345" t="s">
        <v>51</v>
      </c>
      <c r="CU3" s="112" t="s">
        <v>144</v>
      </c>
      <c r="CV3" s="112" t="s">
        <v>142</v>
      </c>
      <c r="CW3" s="112" t="s">
        <v>143</v>
      </c>
      <c r="CX3" s="113" t="s">
        <v>141</v>
      </c>
      <c r="CY3" s="345" t="s">
        <v>51</v>
      </c>
      <c r="CZ3" s="112" t="s">
        <v>144</v>
      </c>
      <c r="DA3" s="112" t="s">
        <v>142</v>
      </c>
      <c r="DB3" s="112" t="s">
        <v>143</v>
      </c>
      <c r="DC3" s="113" t="s">
        <v>141</v>
      </c>
      <c r="DD3" s="345" t="s">
        <v>51</v>
      </c>
      <c r="DE3" s="112" t="s">
        <v>144</v>
      </c>
      <c r="DF3" s="112" t="s">
        <v>142</v>
      </c>
      <c r="DG3" s="112" t="s">
        <v>143</v>
      </c>
      <c r="DH3" s="113" t="s">
        <v>141</v>
      </c>
      <c r="DI3" s="345" t="s">
        <v>51</v>
      </c>
      <c r="DJ3" s="112" t="s">
        <v>144</v>
      </c>
      <c r="DK3" s="112" t="s">
        <v>142</v>
      </c>
      <c r="DL3" s="112" t="s">
        <v>143</v>
      </c>
      <c r="DM3" s="113" t="s">
        <v>141</v>
      </c>
    </row>
    <row r="4" spans="1:117" x14ac:dyDescent="0.3">
      <c r="A4" s="405"/>
      <c r="C4" s="129" t="s">
        <v>73</v>
      </c>
      <c r="D4" s="101">
        <f>M4+R4+W4+AB4+AG4+AL4+AQ4+AV4+BA4+BF4+BK4+BP4+BU4+BZ4+CE4+CJ4+CO4+CT4+CY4+DD4+DI4</f>
        <v>22706</v>
      </c>
      <c r="E4" s="193">
        <f t="shared" ref="E4:H4" si="0">N4+S4+X4+AC4+AH4+AM4+AR4+AW4+BB4+BG4+BL4+BQ4+BV4+CA4+CF4+CK4+CP4+CU4+CZ4+DE4+DJ4</f>
        <v>21598</v>
      </c>
      <c r="F4" s="193">
        <f t="shared" si="0"/>
        <v>1107</v>
      </c>
      <c r="G4" s="193">
        <f t="shared" si="0"/>
        <v>1</v>
      </c>
      <c r="H4" s="102">
        <f t="shared" si="0"/>
        <v>0</v>
      </c>
      <c r="I4" s="103">
        <f>(E4/$D4)*100</f>
        <v>95.120232537655241</v>
      </c>
      <c r="J4" s="104">
        <f t="shared" ref="J4:L4" si="1">(F4/$D4)*100</f>
        <v>4.875363340086321</v>
      </c>
      <c r="K4" s="104">
        <f t="shared" si="1"/>
        <v>4.404122258433894E-3</v>
      </c>
      <c r="L4" s="105">
        <f t="shared" si="1"/>
        <v>0</v>
      </c>
      <c r="M4" s="101">
        <v>262</v>
      </c>
      <c r="N4" s="193">
        <v>250</v>
      </c>
      <c r="O4" s="193">
        <v>12</v>
      </c>
      <c r="P4" s="193">
        <v>0</v>
      </c>
      <c r="Q4" s="102">
        <v>0</v>
      </c>
      <c r="R4" s="101">
        <v>229</v>
      </c>
      <c r="S4" s="193">
        <v>214</v>
      </c>
      <c r="T4" s="193">
        <v>15</v>
      </c>
      <c r="U4" s="193">
        <v>0</v>
      </c>
      <c r="V4" s="102">
        <v>0</v>
      </c>
      <c r="W4" s="101">
        <v>527</v>
      </c>
      <c r="X4" s="193">
        <v>486</v>
      </c>
      <c r="Y4" s="193">
        <v>41</v>
      </c>
      <c r="Z4" s="193">
        <v>0</v>
      </c>
      <c r="AA4" s="102">
        <v>0</v>
      </c>
      <c r="AB4" s="101">
        <v>838</v>
      </c>
      <c r="AC4" s="193">
        <v>792</v>
      </c>
      <c r="AD4" s="193">
        <v>46</v>
      </c>
      <c r="AE4" s="193">
        <v>0</v>
      </c>
      <c r="AF4" s="102">
        <v>0</v>
      </c>
      <c r="AG4" s="101">
        <v>759</v>
      </c>
      <c r="AH4" s="193">
        <v>727</v>
      </c>
      <c r="AI4" s="193">
        <v>32</v>
      </c>
      <c r="AJ4" s="193">
        <v>0</v>
      </c>
      <c r="AK4" s="102">
        <v>0</v>
      </c>
      <c r="AL4" s="101">
        <v>1045</v>
      </c>
      <c r="AM4" s="193">
        <v>986</v>
      </c>
      <c r="AN4" s="193">
        <v>59</v>
      </c>
      <c r="AO4" s="193">
        <v>0</v>
      </c>
      <c r="AP4" s="102">
        <v>0</v>
      </c>
      <c r="AQ4" s="101">
        <v>1258</v>
      </c>
      <c r="AR4" s="193">
        <v>1188</v>
      </c>
      <c r="AS4" s="193">
        <v>70</v>
      </c>
      <c r="AT4" s="193">
        <v>0</v>
      </c>
      <c r="AU4" s="102">
        <v>0</v>
      </c>
      <c r="AV4" s="101">
        <v>1185</v>
      </c>
      <c r="AW4" s="193">
        <v>1125</v>
      </c>
      <c r="AX4" s="193">
        <v>60</v>
      </c>
      <c r="AY4" s="193">
        <v>0</v>
      </c>
      <c r="AZ4" s="102">
        <v>0</v>
      </c>
      <c r="BA4" s="101">
        <v>957</v>
      </c>
      <c r="BB4" s="193">
        <v>916</v>
      </c>
      <c r="BC4" s="193">
        <v>41</v>
      </c>
      <c r="BD4" s="193">
        <v>0</v>
      </c>
      <c r="BE4" s="102">
        <v>0</v>
      </c>
      <c r="BF4" s="101">
        <v>1083</v>
      </c>
      <c r="BG4" s="193">
        <v>1033</v>
      </c>
      <c r="BH4" s="193">
        <v>50</v>
      </c>
      <c r="BI4" s="193">
        <v>0</v>
      </c>
      <c r="BJ4" s="102">
        <v>0</v>
      </c>
      <c r="BK4" s="101">
        <v>1265</v>
      </c>
      <c r="BL4" s="193">
        <v>1195</v>
      </c>
      <c r="BM4" s="193">
        <v>70</v>
      </c>
      <c r="BN4" s="193">
        <v>0</v>
      </c>
      <c r="BO4" s="102">
        <v>0</v>
      </c>
      <c r="BP4" s="101">
        <v>1430</v>
      </c>
      <c r="BQ4" s="193">
        <v>1354</v>
      </c>
      <c r="BR4" s="193">
        <v>76</v>
      </c>
      <c r="BS4" s="193">
        <v>0</v>
      </c>
      <c r="BT4" s="102">
        <v>0</v>
      </c>
      <c r="BU4" s="101">
        <v>1324</v>
      </c>
      <c r="BV4" s="193">
        <v>1244</v>
      </c>
      <c r="BW4" s="193">
        <v>80</v>
      </c>
      <c r="BX4" s="193">
        <v>0</v>
      </c>
      <c r="BY4" s="102">
        <v>0</v>
      </c>
      <c r="BZ4" s="101">
        <v>1306</v>
      </c>
      <c r="CA4" s="193">
        <v>1243</v>
      </c>
      <c r="CB4" s="193">
        <v>63</v>
      </c>
      <c r="CC4" s="193">
        <v>0</v>
      </c>
      <c r="CD4" s="102">
        <v>0</v>
      </c>
      <c r="CE4" s="101">
        <v>1400</v>
      </c>
      <c r="CF4" s="193">
        <v>1336</v>
      </c>
      <c r="CG4" s="193">
        <v>64</v>
      </c>
      <c r="CH4" s="193">
        <v>0</v>
      </c>
      <c r="CI4" s="102">
        <v>0</v>
      </c>
      <c r="CJ4" s="101">
        <v>1276</v>
      </c>
      <c r="CK4" s="193">
        <v>1238</v>
      </c>
      <c r="CL4" s="193">
        <v>37</v>
      </c>
      <c r="CM4" s="193">
        <v>1</v>
      </c>
      <c r="CN4" s="102">
        <v>0</v>
      </c>
      <c r="CO4" s="101">
        <v>1200</v>
      </c>
      <c r="CP4" s="193">
        <v>1149</v>
      </c>
      <c r="CQ4" s="193">
        <v>51</v>
      </c>
      <c r="CR4" s="193">
        <v>0</v>
      </c>
      <c r="CS4" s="102">
        <v>0</v>
      </c>
      <c r="CT4" s="101">
        <v>1282</v>
      </c>
      <c r="CU4" s="193">
        <v>1230</v>
      </c>
      <c r="CV4" s="193">
        <v>52</v>
      </c>
      <c r="CW4" s="193">
        <v>0</v>
      </c>
      <c r="CX4" s="102">
        <v>0</v>
      </c>
      <c r="CY4" s="101">
        <v>1326</v>
      </c>
      <c r="CZ4" s="193">
        <v>1264</v>
      </c>
      <c r="DA4" s="193">
        <v>62</v>
      </c>
      <c r="DB4" s="193">
        <v>0</v>
      </c>
      <c r="DC4" s="102">
        <v>0</v>
      </c>
      <c r="DD4" s="101">
        <v>1463</v>
      </c>
      <c r="DE4" s="193">
        <v>1398</v>
      </c>
      <c r="DF4" s="193">
        <v>65</v>
      </c>
      <c r="DG4" s="193">
        <v>0</v>
      </c>
      <c r="DH4" s="102">
        <v>0</v>
      </c>
      <c r="DI4" s="101">
        <v>1291</v>
      </c>
      <c r="DJ4" s="193">
        <v>1230</v>
      </c>
      <c r="DK4" s="193">
        <v>61</v>
      </c>
      <c r="DL4" s="193">
        <v>0</v>
      </c>
      <c r="DM4" s="102">
        <v>0</v>
      </c>
    </row>
    <row r="5" spans="1:117" x14ac:dyDescent="0.3">
      <c r="A5" s="405"/>
      <c r="C5" s="116" t="s">
        <v>74</v>
      </c>
      <c r="D5" s="106">
        <f t="shared" ref="D5:D45" si="2">M5+R5+W5+AB5+AG5+AL5+AQ5+AV5+BA5+BF5+BK5+BP5+BU5+BZ5+CE5+CJ5+CO5+CT5+CY5+DD5+DI5</f>
        <v>24674</v>
      </c>
      <c r="E5" s="194">
        <f t="shared" ref="E5:E45" si="3">N5+S5+X5+AC5+AH5+AM5+AR5+AW5+BB5+BG5+BL5+BQ5+BV5+CA5+CF5+CK5+CP5+CU5+CZ5+DE5+DJ5</f>
        <v>23258</v>
      </c>
      <c r="F5" s="194">
        <f t="shared" ref="F5:F45" si="4">O5+T5+Y5+AD5+AI5+AN5+AS5+AX5+BC5+BH5+BM5+BR5+BW5+CB5+CG5+CL5+CQ5+CV5+DA5+DF5+DK5</f>
        <v>1414</v>
      </c>
      <c r="G5" s="194">
        <f t="shared" ref="G5:G45" si="5">P5+U5+Z5+AE5+AJ5+AO5+AT5+AY5+BD5+BI5+BN5+BS5+BX5+CC5+CH5+CM5+CR5+CW5+DB5+DG5+DL5</f>
        <v>2</v>
      </c>
      <c r="H5" s="107">
        <f t="shared" ref="H5:H45" si="6">Q5+V5+AA5+AF5+AK5+AP5+AU5+AZ5+BE5+BJ5+BO5+BT5+BY5+CD5+CI5+CN5+CS5+CX5+DC5+DH5+DM5</f>
        <v>0</v>
      </c>
      <c r="I5" s="108">
        <f t="shared" ref="I5:I46" si="7">(E5/$D5)*100</f>
        <v>94.261165599416387</v>
      </c>
      <c r="J5" s="109">
        <f t="shared" ref="J5:J46" si="8">(F5/$D5)*100</f>
        <v>5.7307287022777018</v>
      </c>
      <c r="K5" s="109">
        <f t="shared" ref="K5:K46" si="9">(G5/$D5)*100</f>
        <v>8.1056983059090548E-3</v>
      </c>
      <c r="L5" s="110">
        <f t="shared" ref="L5:L46" si="10">(H5/$D5)*100</f>
        <v>0</v>
      </c>
      <c r="M5" s="106">
        <v>290</v>
      </c>
      <c r="N5" s="194">
        <v>270</v>
      </c>
      <c r="O5" s="194">
        <v>20</v>
      </c>
      <c r="P5" s="194">
        <v>0</v>
      </c>
      <c r="Q5" s="107">
        <v>0</v>
      </c>
      <c r="R5" s="106">
        <v>245</v>
      </c>
      <c r="S5" s="194">
        <v>222</v>
      </c>
      <c r="T5" s="194">
        <v>23</v>
      </c>
      <c r="U5" s="194">
        <v>0</v>
      </c>
      <c r="V5" s="107">
        <v>0</v>
      </c>
      <c r="W5" s="106">
        <v>478</v>
      </c>
      <c r="X5" s="194">
        <v>429</v>
      </c>
      <c r="Y5" s="194">
        <v>48</v>
      </c>
      <c r="Z5" s="194">
        <v>1</v>
      </c>
      <c r="AA5" s="107">
        <v>0</v>
      </c>
      <c r="AB5" s="106">
        <v>873</v>
      </c>
      <c r="AC5" s="194">
        <v>794</v>
      </c>
      <c r="AD5" s="194">
        <v>79</v>
      </c>
      <c r="AE5" s="194">
        <v>0</v>
      </c>
      <c r="AF5" s="107">
        <v>0</v>
      </c>
      <c r="AG5" s="106">
        <v>970</v>
      </c>
      <c r="AH5" s="194">
        <v>893</v>
      </c>
      <c r="AI5" s="194">
        <v>76</v>
      </c>
      <c r="AJ5" s="194">
        <v>1</v>
      </c>
      <c r="AK5" s="107">
        <v>0</v>
      </c>
      <c r="AL5" s="106">
        <v>1194</v>
      </c>
      <c r="AM5" s="194">
        <v>1069</v>
      </c>
      <c r="AN5" s="194">
        <v>125</v>
      </c>
      <c r="AO5" s="194">
        <v>0</v>
      </c>
      <c r="AP5" s="107">
        <v>0</v>
      </c>
      <c r="AQ5" s="106">
        <v>1211</v>
      </c>
      <c r="AR5" s="194">
        <v>1128</v>
      </c>
      <c r="AS5" s="194">
        <v>83</v>
      </c>
      <c r="AT5" s="194">
        <v>0</v>
      </c>
      <c r="AU5" s="107">
        <v>0</v>
      </c>
      <c r="AV5" s="106">
        <v>1192</v>
      </c>
      <c r="AW5" s="194">
        <v>1102</v>
      </c>
      <c r="AX5" s="194">
        <v>90</v>
      </c>
      <c r="AY5" s="194">
        <v>0</v>
      </c>
      <c r="AZ5" s="107">
        <v>0</v>
      </c>
      <c r="BA5" s="106">
        <v>1041</v>
      </c>
      <c r="BB5" s="194">
        <v>973</v>
      </c>
      <c r="BC5" s="194">
        <v>68</v>
      </c>
      <c r="BD5" s="194">
        <v>0</v>
      </c>
      <c r="BE5" s="107">
        <v>0</v>
      </c>
      <c r="BF5" s="106">
        <v>1236</v>
      </c>
      <c r="BG5" s="194">
        <v>1160</v>
      </c>
      <c r="BH5" s="194">
        <v>76</v>
      </c>
      <c r="BI5" s="194">
        <v>0</v>
      </c>
      <c r="BJ5" s="107">
        <v>0</v>
      </c>
      <c r="BK5" s="106">
        <v>1598</v>
      </c>
      <c r="BL5" s="194">
        <v>1498</v>
      </c>
      <c r="BM5" s="194">
        <v>100</v>
      </c>
      <c r="BN5" s="194">
        <v>0</v>
      </c>
      <c r="BO5" s="107">
        <v>0</v>
      </c>
      <c r="BP5" s="106">
        <v>1547</v>
      </c>
      <c r="BQ5" s="194">
        <v>1467</v>
      </c>
      <c r="BR5" s="194">
        <v>80</v>
      </c>
      <c r="BS5" s="194">
        <v>0</v>
      </c>
      <c r="BT5" s="107">
        <v>0</v>
      </c>
      <c r="BU5" s="106">
        <v>1418</v>
      </c>
      <c r="BV5" s="194">
        <v>1361</v>
      </c>
      <c r="BW5" s="194">
        <v>57</v>
      </c>
      <c r="BX5" s="194">
        <v>0</v>
      </c>
      <c r="BY5" s="107">
        <v>0</v>
      </c>
      <c r="BZ5" s="106">
        <v>1402</v>
      </c>
      <c r="CA5" s="194">
        <v>1325</v>
      </c>
      <c r="CB5" s="194">
        <v>77</v>
      </c>
      <c r="CC5" s="194">
        <v>0</v>
      </c>
      <c r="CD5" s="107">
        <v>0</v>
      </c>
      <c r="CE5" s="106">
        <v>1471</v>
      </c>
      <c r="CF5" s="194">
        <v>1402</v>
      </c>
      <c r="CG5" s="194">
        <v>69</v>
      </c>
      <c r="CH5" s="194">
        <v>0</v>
      </c>
      <c r="CI5" s="107">
        <v>0</v>
      </c>
      <c r="CJ5" s="106">
        <v>1378</v>
      </c>
      <c r="CK5" s="194">
        <v>1319</v>
      </c>
      <c r="CL5" s="194">
        <v>59</v>
      </c>
      <c r="CM5" s="194">
        <v>0</v>
      </c>
      <c r="CN5" s="107">
        <v>0</v>
      </c>
      <c r="CO5" s="106">
        <v>1410</v>
      </c>
      <c r="CP5" s="194">
        <v>1348</v>
      </c>
      <c r="CQ5" s="194">
        <v>62</v>
      </c>
      <c r="CR5" s="194">
        <v>0</v>
      </c>
      <c r="CS5" s="107">
        <v>0</v>
      </c>
      <c r="CT5" s="106">
        <v>1417</v>
      </c>
      <c r="CU5" s="194">
        <v>1370</v>
      </c>
      <c r="CV5" s="194">
        <v>47</v>
      </c>
      <c r="CW5" s="194">
        <v>0</v>
      </c>
      <c r="CX5" s="107">
        <v>0</v>
      </c>
      <c r="CY5" s="106">
        <v>1460</v>
      </c>
      <c r="CZ5" s="194">
        <v>1403</v>
      </c>
      <c r="DA5" s="194">
        <v>57</v>
      </c>
      <c r="DB5" s="194">
        <v>0</v>
      </c>
      <c r="DC5" s="107">
        <v>0</v>
      </c>
      <c r="DD5" s="106">
        <v>1433</v>
      </c>
      <c r="DE5" s="194">
        <v>1375</v>
      </c>
      <c r="DF5" s="194">
        <v>58</v>
      </c>
      <c r="DG5" s="194">
        <v>0</v>
      </c>
      <c r="DH5" s="107">
        <v>0</v>
      </c>
      <c r="DI5" s="106">
        <v>1410</v>
      </c>
      <c r="DJ5" s="194">
        <v>1350</v>
      </c>
      <c r="DK5" s="194">
        <v>60</v>
      </c>
      <c r="DL5" s="194">
        <v>0</v>
      </c>
      <c r="DM5" s="107">
        <v>0</v>
      </c>
    </row>
    <row r="6" spans="1:117" x14ac:dyDescent="0.3">
      <c r="A6" s="405"/>
      <c r="C6" s="117" t="s">
        <v>75</v>
      </c>
      <c r="D6" s="101">
        <f t="shared" si="2"/>
        <v>32363</v>
      </c>
      <c r="E6" s="193">
        <f t="shared" si="3"/>
        <v>31005</v>
      </c>
      <c r="F6" s="193">
        <f t="shared" si="4"/>
        <v>1354</v>
      </c>
      <c r="G6" s="193">
        <f t="shared" si="5"/>
        <v>3</v>
      </c>
      <c r="H6" s="102">
        <f t="shared" si="6"/>
        <v>1</v>
      </c>
      <c r="I6" s="103">
        <f t="shared" si="7"/>
        <v>95.803850075703735</v>
      </c>
      <c r="J6" s="104">
        <f t="shared" si="8"/>
        <v>4.1837901307048178</v>
      </c>
      <c r="K6" s="104">
        <f t="shared" si="9"/>
        <v>9.2698451935852681E-3</v>
      </c>
      <c r="L6" s="105">
        <f t="shared" si="10"/>
        <v>3.0899483978617556E-3</v>
      </c>
      <c r="M6" s="101">
        <v>417</v>
      </c>
      <c r="N6" s="193">
        <v>392</v>
      </c>
      <c r="O6" s="193">
        <v>24</v>
      </c>
      <c r="P6" s="193">
        <v>1</v>
      </c>
      <c r="Q6" s="102">
        <v>0</v>
      </c>
      <c r="R6" s="101">
        <v>342</v>
      </c>
      <c r="S6" s="193">
        <v>318</v>
      </c>
      <c r="T6" s="193">
        <v>24</v>
      </c>
      <c r="U6" s="193">
        <v>0</v>
      </c>
      <c r="V6" s="102">
        <v>0</v>
      </c>
      <c r="W6" s="101">
        <v>627</v>
      </c>
      <c r="X6" s="193">
        <v>596</v>
      </c>
      <c r="Y6" s="193">
        <v>31</v>
      </c>
      <c r="Z6" s="193">
        <v>0</v>
      </c>
      <c r="AA6" s="102">
        <v>0</v>
      </c>
      <c r="AB6" s="101">
        <v>1037</v>
      </c>
      <c r="AC6" s="193">
        <v>1008</v>
      </c>
      <c r="AD6" s="193">
        <v>29</v>
      </c>
      <c r="AE6" s="193">
        <v>0</v>
      </c>
      <c r="AF6" s="102">
        <v>0</v>
      </c>
      <c r="AG6" s="101">
        <v>1092</v>
      </c>
      <c r="AH6" s="193">
        <v>1041</v>
      </c>
      <c r="AI6" s="193">
        <v>51</v>
      </c>
      <c r="AJ6" s="193">
        <v>0</v>
      </c>
      <c r="AK6" s="102">
        <v>0</v>
      </c>
      <c r="AL6" s="101">
        <v>1318</v>
      </c>
      <c r="AM6" s="193">
        <v>1249</v>
      </c>
      <c r="AN6" s="193">
        <v>69</v>
      </c>
      <c r="AO6" s="193">
        <v>0</v>
      </c>
      <c r="AP6" s="102">
        <v>0</v>
      </c>
      <c r="AQ6" s="101">
        <v>1465</v>
      </c>
      <c r="AR6" s="193">
        <v>1399</v>
      </c>
      <c r="AS6" s="193">
        <v>65</v>
      </c>
      <c r="AT6" s="193">
        <v>1</v>
      </c>
      <c r="AU6" s="102">
        <v>0</v>
      </c>
      <c r="AV6" s="101">
        <v>1437</v>
      </c>
      <c r="AW6" s="193">
        <v>1384</v>
      </c>
      <c r="AX6" s="193">
        <v>53</v>
      </c>
      <c r="AY6" s="193">
        <v>0</v>
      </c>
      <c r="AZ6" s="102">
        <v>0</v>
      </c>
      <c r="BA6" s="101">
        <v>1383</v>
      </c>
      <c r="BB6" s="193">
        <v>1310</v>
      </c>
      <c r="BC6" s="193">
        <v>73</v>
      </c>
      <c r="BD6" s="193">
        <v>0</v>
      </c>
      <c r="BE6" s="102">
        <v>0</v>
      </c>
      <c r="BF6" s="101">
        <v>1730</v>
      </c>
      <c r="BG6" s="193">
        <v>1655</v>
      </c>
      <c r="BH6" s="193">
        <v>75</v>
      </c>
      <c r="BI6" s="193">
        <v>0</v>
      </c>
      <c r="BJ6" s="102">
        <v>0</v>
      </c>
      <c r="BK6" s="101">
        <v>1907</v>
      </c>
      <c r="BL6" s="193">
        <v>1818</v>
      </c>
      <c r="BM6" s="193">
        <v>89</v>
      </c>
      <c r="BN6" s="193">
        <v>0</v>
      </c>
      <c r="BO6" s="102">
        <v>0</v>
      </c>
      <c r="BP6" s="101">
        <v>1993</v>
      </c>
      <c r="BQ6" s="193">
        <v>1903</v>
      </c>
      <c r="BR6" s="193">
        <v>90</v>
      </c>
      <c r="BS6" s="193">
        <v>0</v>
      </c>
      <c r="BT6" s="102">
        <v>0</v>
      </c>
      <c r="BU6" s="101">
        <v>1910</v>
      </c>
      <c r="BV6" s="193">
        <v>1831</v>
      </c>
      <c r="BW6" s="193">
        <v>79</v>
      </c>
      <c r="BX6" s="193">
        <v>0</v>
      </c>
      <c r="BY6" s="102">
        <v>0</v>
      </c>
      <c r="BZ6" s="101">
        <v>1827</v>
      </c>
      <c r="CA6" s="193">
        <v>1760</v>
      </c>
      <c r="CB6" s="193">
        <v>67</v>
      </c>
      <c r="CC6" s="193">
        <v>0</v>
      </c>
      <c r="CD6" s="102">
        <v>0</v>
      </c>
      <c r="CE6" s="101">
        <v>1927</v>
      </c>
      <c r="CF6" s="193">
        <v>1837</v>
      </c>
      <c r="CG6" s="193">
        <v>90</v>
      </c>
      <c r="CH6" s="193">
        <v>0</v>
      </c>
      <c r="CI6" s="102">
        <v>0</v>
      </c>
      <c r="CJ6" s="101">
        <v>1849</v>
      </c>
      <c r="CK6" s="193">
        <v>1780</v>
      </c>
      <c r="CL6" s="193">
        <v>68</v>
      </c>
      <c r="CM6" s="193">
        <v>1</v>
      </c>
      <c r="CN6" s="102">
        <v>0</v>
      </c>
      <c r="CO6" s="101">
        <v>1855</v>
      </c>
      <c r="CP6" s="193">
        <v>1780</v>
      </c>
      <c r="CQ6" s="193">
        <v>75</v>
      </c>
      <c r="CR6" s="193">
        <v>0</v>
      </c>
      <c r="CS6" s="102">
        <v>0</v>
      </c>
      <c r="CT6" s="101">
        <v>2076</v>
      </c>
      <c r="CU6" s="193">
        <v>2009</v>
      </c>
      <c r="CV6" s="193">
        <v>67</v>
      </c>
      <c r="CW6" s="193">
        <v>0</v>
      </c>
      <c r="CX6" s="102">
        <v>0</v>
      </c>
      <c r="CY6" s="101">
        <v>2018</v>
      </c>
      <c r="CZ6" s="193">
        <v>1946</v>
      </c>
      <c r="DA6" s="193">
        <v>71</v>
      </c>
      <c r="DB6" s="193">
        <v>0</v>
      </c>
      <c r="DC6" s="102">
        <v>1</v>
      </c>
      <c r="DD6" s="101">
        <v>2315</v>
      </c>
      <c r="DE6" s="193">
        <v>2215</v>
      </c>
      <c r="DF6" s="193">
        <v>100</v>
      </c>
      <c r="DG6" s="193">
        <v>0</v>
      </c>
      <c r="DH6" s="102">
        <v>0</v>
      </c>
      <c r="DI6" s="101">
        <v>1838</v>
      </c>
      <c r="DJ6" s="193">
        <v>1774</v>
      </c>
      <c r="DK6" s="193">
        <v>64</v>
      </c>
      <c r="DL6" s="193">
        <v>0</v>
      </c>
      <c r="DM6" s="102">
        <v>0</v>
      </c>
    </row>
    <row r="7" spans="1:117" x14ac:dyDescent="0.3">
      <c r="A7" s="405"/>
      <c r="C7" s="116" t="s">
        <v>76</v>
      </c>
      <c r="D7" s="106">
        <f t="shared" si="2"/>
        <v>22747</v>
      </c>
      <c r="E7" s="194">
        <f t="shared" si="3"/>
        <v>22221</v>
      </c>
      <c r="F7" s="194">
        <f t="shared" si="4"/>
        <v>521</v>
      </c>
      <c r="G7" s="194">
        <f t="shared" si="5"/>
        <v>5</v>
      </c>
      <c r="H7" s="107">
        <f t="shared" si="6"/>
        <v>0</v>
      </c>
      <c r="I7" s="108">
        <f t="shared" si="7"/>
        <v>97.687607156987738</v>
      </c>
      <c r="J7" s="109">
        <f t="shared" si="8"/>
        <v>2.2904119224513124</v>
      </c>
      <c r="K7" s="109">
        <f t="shared" si="9"/>
        <v>2.1980920560953094E-2</v>
      </c>
      <c r="L7" s="110">
        <f t="shared" si="10"/>
        <v>0</v>
      </c>
      <c r="M7" s="106">
        <v>342</v>
      </c>
      <c r="N7" s="194">
        <v>326</v>
      </c>
      <c r="O7" s="194">
        <v>16</v>
      </c>
      <c r="P7" s="194">
        <v>0</v>
      </c>
      <c r="Q7" s="107">
        <v>0</v>
      </c>
      <c r="R7" s="106">
        <v>254</v>
      </c>
      <c r="S7" s="194">
        <v>244</v>
      </c>
      <c r="T7" s="194">
        <v>10</v>
      </c>
      <c r="U7" s="194">
        <v>0</v>
      </c>
      <c r="V7" s="107">
        <v>0</v>
      </c>
      <c r="W7" s="106">
        <v>452</v>
      </c>
      <c r="X7" s="194">
        <v>445</v>
      </c>
      <c r="Y7" s="194">
        <v>6</v>
      </c>
      <c r="Z7" s="194">
        <v>1</v>
      </c>
      <c r="AA7" s="107">
        <v>0</v>
      </c>
      <c r="AB7" s="106">
        <v>807</v>
      </c>
      <c r="AC7" s="194">
        <v>793</v>
      </c>
      <c r="AD7" s="194">
        <v>14</v>
      </c>
      <c r="AE7" s="194">
        <v>0</v>
      </c>
      <c r="AF7" s="107">
        <v>0</v>
      </c>
      <c r="AG7" s="106">
        <v>830</v>
      </c>
      <c r="AH7" s="194">
        <v>813</v>
      </c>
      <c r="AI7" s="194">
        <v>17</v>
      </c>
      <c r="AJ7" s="194">
        <v>0</v>
      </c>
      <c r="AK7" s="107">
        <v>0</v>
      </c>
      <c r="AL7" s="106">
        <v>1036</v>
      </c>
      <c r="AM7" s="194">
        <v>1021</v>
      </c>
      <c r="AN7" s="194">
        <v>15</v>
      </c>
      <c r="AO7" s="194">
        <v>0</v>
      </c>
      <c r="AP7" s="107">
        <v>0</v>
      </c>
      <c r="AQ7" s="106">
        <v>1108</v>
      </c>
      <c r="AR7" s="194">
        <v>1093</v>
      </c>
      <c r="AS7" s="194">
        <v>15</v>
      </c>
      <c r="AT7" s="194">
        <v>0</v>
      </c>
      <c r="AU7" s="107">
        <v>0</v>
      </c>
      <c r="AV7" s="106">
        <v>1107</v>
      </c>
      <c r="AW7" s="194">
        <v>1092</v>
      </c>
      <c r="AX7" s="194">
        <v>15</v>
      </c>
      <c r="AY7" s="194">
        <v>0</v>
      </c>
      <c r="AZ7" s="107">
        <v>0</v>
      </c>
      <c r="BA7" s="106">
        <v>1024</v>
      </c>
      <c r="BB7" s="194">
        <v>1006</v>
      </c>
      <c r="BC7" s="194">
        <v>17</v>
      </c>
      <c r="BD7" s="194">
        <v>1</v>
      </c>
      <c r="BE7" s="107">
        <v>0</v>
      </c>
      <c r="BF7" s="106">
        <v>1121</v>
      </c>
      <c r="BG7" s="194">
        <v>1098</v>
      </c>
      <c r="BH7" s="194">
        <v>22</v>
      </c>
      <c r="BI7" s="194">
        <v>1</v>
      </c>
      <c r="BJ7" s="107">
        <v>0</v>
      </c>
      <c r="BK7" s="106">
        <v>1350</v>
      </c>
      <c r="BL7" s="194">
        <v>1323</v>
      </c>
      <c r="BM7" s="194">
        <v>27</v>
      </c>
      <c r="BN7" s="194">
        <v>0</v>
      </c>
      <c r="BO7" s="107">
        <v>0</v>
      </c>
      <c r="BP7" s="106">
        <v>1427</v>
      </c>
      <c r="BQ7" s="194">
        <v>1390</v>
      </c>
      <c r="BR7" s="194">
        <v>37</v>
      </c>
      <c r="BS7" s="194">
        <v>0</v>
      </c>
      <c r="BT7" s="107">
        <v>0</v>
      </c>
      <c r="BU7" s="106">
        <v>1251</v>
      </c>
      <c r="BV7" s="194">
        <v>1208</v>
      </c>
      <c r="BW7" s="194">
        <v>43</v>
      </c>
      <c r="BX7" s="194">
        <v>0</v>
      </c>
      <c r="BY7" s="107">
        <v>0</v>
      </c>
      <c r="BZ7" s="106">
        <v>1378</v>
      </c>
      <c r="CA7" s="194">
        <v>1335</v>
      </c>
      <c r="CB7" s="194">
        <v>43</v>
      </c>
      <c r="CC7" s="194">
        <v>0</v>
      </c>
      <c r="CD7" s="107">
        <v>0</v>
      </c>
      <c r="CE7" s="106">
        <v>1400</v>
      </c>
      <c r="CF7" s="194">
        <v>1360</v>
      </c>
      <c r="CG7" s="194">
        <v>40</v>
      </c>
      <c r="CH7" s="194">
        <v>0</v>
      </c>
      <c r="CI7" s="107">
        <v>0</v>
      </c>
      <c r="CJ7" s="106">
        <v>1231</v>
      </c>
      <c r="CK7" s="194">
        <v>1197</v>
      </c>
      <c r="CL7" s="194">
        <v>34</v>
      </c>
      <c r="CM7" s="194">
        <v>0</v>
      </c>
      <c r="CN7" s="107">
        <v>0</v>
      </c>
      <c r="CO7" s="106">
        <v>1191</v>
      </c>
      <c r="CP7" s="194">
        <v>1160</v>
      </c>
      <c r="CQ7" s="194">
        <v>30</v>
      </c>
      <c r="CR7" s="194">
        <v>1</v>
      </c>
      <c r="CS7" s="107">
        <v>0</v>
      </c>
      <c r="CT7" s="106">
        <v>1341</v>
      </c>
      <c r="CU7" s="194">
        <v>1306</v>
      </c>
      <c r="CV7" s="194">
        <v>34</v>
      </c>
      <c r="CW7" s="194">
        <v>1</v>
      </c>
      <c r="CX7" s="107">
        <v>0</v>
      </c>
      <c r="CY7" s="106">
        <v>1366</v>
      </c>
      <c r="CZ7" s="194">
        <v>1338</v>
      </c>
      <c r="DA7" s="194">
        <v>28</v>
      </c>
      <c r="DB7" s="194">
        <v>0</v>
      </c>
      <c r="DC7" s="107">
        <v>0</v>
      </c>
      <c r="DD7" s="106">
        <v>1410</v>
      </c>
      <c r="DE7" s="194">
        <v>1391</v>
      </c>
      <c r="DF7" s="194">
        <v>19</v>
      </c>
      <c r="DG7" s="194">
        <v>0</v>
      </c>
      <c r="DH7" s="107">
        <v>0</v>
      </c>
      <c r="DI7" s="106">
        <v>1321</v>
      </c>
      <c r="DJ7" s="194">
        <v>1282</v>
      </c>
      <c r="DK7" s="194">
        <v>39</v>
      </c>
      <c r="DL7" s="194">
        <v>0</v>
      </c>
      <c r="DM7" s="107">
        <v>0</v>
      </c>
    </row>
    <row r="8" spans="1:117" x14ac:dyDescent="0.3">
      <c r="A8" s="405"/>
      <c r="C8" s="117" t="s">
        <v>77</v>
      </c>
      <c r="D8" s="101">
        <f t="shared" si="2"/>
        <v>39004</v>
      </c>
      <c r="E8" s="193">
        <f t="shared" si="3"/>
        <v>38186</v>
      </c>
      <c r="F8" s="193">
        <f t="shared" si="4"/>
        <v>816</v>
      </c>
      <c r="G8" s="193">
        <f t="shared" si="5"/>
        <v>2</v>
      </c>
      <c r="H8" s="102">
        <f t="shared" si="6"/>
        <v>0</v>
      </c>
      <c r="I8" s="103">
        <f t="shared" si="7"/>
        <v>97.902779202133118</v>
      </c>
      <c r="J8" s="104">
        <f t="shared" si="8"/>
        <v>2.0920931186544971</v>
      </c>
      <c r="K8" s="104">
        <f t="shared" si="9"/>
        <v>5.1276792123884727E-3</v>
      </c>
      <c r="L8" s="105">
        <f t="shared" si="10"/>
        <v>0</v>
      </c>
      <c r="M8" s="101">
        <v>468</v>
      </c>
      <c r="N8" s="193">
        <v>446</v>
      </c>
      <c r="O8" s="193">
        <v>22</v>
      </c>
      <c r="P8" s="193">
        <v>0</v>
      </c>
      <c r="Q8" s="102">
        <v>0</v>
      </c>
      <c r="R8" s="101">
        <v>344</v>
      </c>
      <c r="S8" s="193">
        <v>326</v>
      </c>
      <c r="T8" s="193">
        <v>18</v>
      </c>
      <c r="U8" s="193">
        <v>0</v>
      </c>
      <c r="V8" s="102">
        <v>0</v>
      </c>
      <c r="W8" s="101">
        <v>576</v>
      </c>
      <c r="X8" s="193">
        <v>562</v>
      </c>
      <c r="Y8" s="193">
        <v>14</v>
      </c>
      <c r="Z8" s="193">
        <v>0</v>
      </c>
      <c r="AA8" s="102">
        <v>0</v>
      </c>
      <c r="AB8" s="101">
        <v>1299</v>
      </c>
      <c r="AC8" s="193">
        <v>1279</v>
      </c>
      <c r="AD8" s="193">
        <v>20</v>
      </c>
      <c r="AE8" s="193">
        <v>0</v>
      </c>
      <c r="AF8" s="102">
        <v>0</v>
      </c>
      <c r="AG8" s="101">
        <v>1476</v>
      </c>
      <c r="AH8" s="193">
        <v>1442</v>
      </c>
      <c r="AI8" s="193">
        <v>34</v>
      </c>
      <c r="AJ8" s="193">
        <v>0</v>
      </c>
      <c r="AK8" s="102">
        <v>0</v>
      </c>
      <c r="AL8" s="101">
        <v>1626</v>
      </c>
      <c r="AM8" s="193">
        <v>1603</v>
      </c>
      <c r="AN8" s="193">
        <v>23</v>
      </c>
      <c r="AO8" s="193">
        <v>0</v>
      </c>
      <c r="AP8" s="102">
        <v>0</v>
      </c>
      <c r="AQ8" s="101">
        <v>1832</v>
      </c>
      <c r="AR8" s="193">
        <v>1796</v>
      </c>
      <c r="AS8" s="193">
        <v>36</v>
      </c>
      <c r="AT8" s="193">
        <v>0</v>
      </c>
      <c r="AU8" s="102">
        <v>0</v>
      </c>
      <c r="AV8" s="101">
        <v>1922</v>
      </c>
      <c r="AW8" s="193">
        <v>1881</v>
      </c>
      <c r="AX8" s="193">
        <v>40</v>
      </c>
      <c r="AY8" s="193">
        <v>1</v>
      </c>
      <c r="AZ8" s="102">
        <v>0</v>
      </c>
      <c r="BA8" s="101">
        <v>1647</v>
      </c>
      <c r="BB8" s="193">
        <v>1622</v>
      </c>
      <c r="BC8" s="193">
        <v>25</v>
      </c>
      <c r="BD8" s="193">
        <v>0</v>
      </c>
      <c r="BE8" s="102">
        <v>0</v>
      </c>
      <c r="BF8" s="101">
        <v>2004</v>
      </c>
      <c r="BG8" s="193">
        <v>1958</v>
      </c>
      <c r="BH8" s="193">
        <v>45</v>
      </c>
      <c r="BI8" s="193">
        <v>1</v>
      </c>
      <c r="BJ8" s="102">
        <v>0</v>
      </c>
      <c r="BK8" s="101">
        <v>2282</v>
      </c>
      <c r="BL8" s="193">
        <v>2221</v>
      </c>
      <c r="BM8" s="193">
        <v>61</v>
      </c>
      <c r="BN8" s="193">
        <v>0</v>
      </c>
      <c r="BO8" s="102">
        <v>0</v>
      </c>
      <c r="BP8" s="101">
        <v>2344</v>
      </c>
      <c r="BQ8" s="193">
        <v>2287</v>
      </c>
      <c r="BR8" s="193">
        <v>57</v>
      </c>
      <c r="BS8" s="193">
        <v>0</v>
      </c>
      <c r="BT8" s="102">
        <v>0</v>
      </c>
      <c r="BU8" s="101">
        <v>2209</v>
      </c>
      <c r="BV8" s="193">
        <v>2164</v>
      </c>
      <c r="BW8" s="193">
        <v>45</v>
      </c>
      <c r="BX8" s="193">
        <v>0</v>
      </c>
      <c r="BY8" s="102">
        <v>0</v>
      </c>
      <c r="BZ8" s="101">
        <v>2309</v>
      </c>
      <c r="CA8" s="193">
        <v>2249</v>
      </c>
      <c r="CB8" s="193">
        <v>60</v>
      </c>
      <c r="CC8" s="193">
        <v>0</v>
      </c>
      <c r="CD8" s="102">
        <v>0</v>
      </c>
      <c r="CE8" s="101">
        <v>2393</v>
      </c>
      <c r="CF8" s="193">
        <v>2346</v>
      </c>
      <c r="CG8" s="193">
        <v>47</v>
      </c>
      <c r="CH8" s="193">
        <v>0</v>
      </c>
      <c r="CI8" s="102">
        <v>0</v>
      </c>
      <c r="CJ8" s="101">
        <v>2348</v>
      </c>
      <c r="CK8" s="193">
        <v>2294</v>
      </c>
      <c r="CL8" s="193">
        <v>54</v>
      </c>
      <c r="CM8" s="193">
        <v>0</v>
      </c>
      <c r="CN8" s="102">
        <v>0</v>
      </c>
      <c r="CO8" s="101">
        <v>2247</v>
      </c>
      <c r="CP8" s="193">
        <v>2198</v>
      </c>
      <c r="CQ8" s="193">
        <v>49</v>
      </c>
      <c r="CR8" s="193">
        <v>0</v>
      </c>
      <c r="CS8" s="102">
        <v>0</v>
      </c>
      <c r="CT8" s="101">
        <v>2398</v>
      </c>
      <c r="CU8" s="193">
        <v>2366</v>
      </c>
      <c r="CV8" s="193">
        <v>32</v>
      </c>
      <c r="CW8" s="193">
        <v>0</v>
      </c>
      <c r="CX8" s="102">
        <v>0</v>
      </c>
      <c r="CY8" s="101">
        <v>2478</v>
      </c>
      <c r="CZ8" s="193">
        <v>2435</v>
      </c>
      <c r="DA8" s="193">
        <v>43</v>
      </c>
      <c r="DB8" s="193">
        <v>0</v>
      </c>
      <c r="DC8" s="102">
        <v>0</v>
      </c>
      <c r="DD8" s="101">
        <v>2616</v>
      </c>
      <c r="DE8" s="193">
        <v>2567</v>
      </c>
      <c r="DF8" s="193">
        <v>49</v>
      </c>
      <c r="DG8" s="193">
        <v>0</v>
      </c>
      <c r="DH8" s="102">
        <v>0</v>
      </c>
      <c r="DI8" s="101">
        <v>2186</v>
      </c>
      <c r="DJ8" s="193">
        <v>2144</v>
      </c>
      <c r="DK8" s="193">
        <v>42</v>
      </c>
      <c r="DL8" s="193">
        <v>0</v>
      </c>
      <c r="DM8" s="102">
        <v>0</v>
      </c>
    </row>
    <row r="9" spans="1:117" x14ac:dyDescent="0.3">
      <c r="A9" s="405"/>
      <c r="C9" s="116" t="s">
        <v>78</v>
      </c>
      <c r="D9" s="106">
        <f t="shared" si="2"/>
        <v>22707</v>
      </c>
      <c r="E9" s="194">
        <f t="shared" si="3"/>
        <v>21839</v>
      </c>
      <c r="F9" s="194">
        <f t="shared" si="4"/>
        <v>866</v>
      </c>
      <c r="G9" s="194">
        <f t="shared" si="5"/>
        <v>2</v>
      </c>
      <c r="H9" s="107">
        <f t="shared" si="6"/>
        <v>0</v>
      </c>
      <c r="I9" s="108">
        <f t="shared" si="7"/>
        <v>96.177390232087021</v>
      </c>
      <c r="J9" s="109">
        <f t="shared" si="8"/>
        <v>3.8138019113048838</v>
      </c>
      <c r="K9" s="109">
        <f t="shared" si="9"/>
        <v>8.8078566080944196E-3</v>
      </c>
      <c r="L9" s="110">
        <f t="shared" si="10"/>
        <v>0</v>
      </c>
      <c r="M9" s="106">
        <v>285</v>
      </c>
      <c r="N9" s="194">
        <v>259</v>
      </c>
      <c r="O9" s="194">
        <v>26</v>
      </c>
      <c r="P9" s="194">
        <v>0</v>
      </c>
      <c r="Q9" s="107">
        <v>0</v>
      </c>
      <c r="R9" s="106">
        <v>253</v>
      </c>
      <c r="S9" s="194">
        <v>235</v>
      </c>
      <c r="T9" s="194">
        <v>18</v>
      </c>
      <c r="U9" s="194">
        <v>0</v>
      </c>
      <c r="V9" s="107">
        <v>0</v>
      </c>
      <c r="W9" s="106">
        <v>406</v>
      </c>
      <c r="X9" s="194">
        <v>393</v>
      </c>
      <c r="Y9" s="194">
        <v>13</v>
      </c>
      <c r="Z9" s="194">
        <v>0</v>
      </c>
      <c r="AA9" s="107">
        <v>0</v>
      </c>
      <c r="AB9" s="106">
        <v>754</v>
      </c>
      <c r="AC9" s="194">
        <v>724</v>
      </c>
      <c r="AD9" s="194">
        <v>30</v>
      </c>
      <c r="AE9" s="194">
        <v>0</v>
      </c>
      <c r="AF9" s="107">
        <v>0</v>
      </c>
      <c r="AG9" s="106">
        <v>818</v>
      </c>
      <c r="AH9" s="194">
        <v>786</v>
      </c>
      <c r="AI9" s="194">
        <v>32</v>
      </c>
      <c r="AJ9" s="194">
        <v>0</v>
      </c>
      <c r="AK9" s="107">
        <v>0</v>
      </c>
      <c r="AL9" s="106">
        <v>957</v>
      </c>
      <c r="AM9" s="194">
        <v>934</v>
      </c>
      <c r="AN9" s="194">
        <v>23</v>
      </c>
      <c r="AO9" s="194">
        <v>0</v>
      </c>
      <c r="AP9" s="107">
        <v>0</v>
      </c>
      <c r="AQ9" s="106">
        <v>1042</v>
      </c>
      <c r="AR9" s="194">
        <v>1011</v>
      </c>
      <c r="AS9" s="194">
        <v>31</v>
      </c>
      <c r="AT9" s="194">
        <v>0</v>
      </c>
      <c r="AU9" s="107">
        <v>0</v>
      </c>
      <c r="AV9" s="106">
        <v>1121</v>
      </c>
      <c r="AW9" s="194">
        <v>1080</v>
      </c>
      <c r="AX9" s="194">
        <v>41</v>
      </c>
      <c r="AY9" s="194">
        <v>0</v>
      </c>
      <c r="AZ9" s="107">
        <v>0</v>
      </c>
      <c r="BA9" s="106">
        <v>944</v>
      </c>
      <c r="BB9" s="194">
        <v>919</v>
      </c>
      <c r="BC9" s="194">
        <v>25</v>
      </c>
      <c r="BD9" s="194">
        <v>0</v>
      </c>
      <c r="BE9" s="107">
        <v>0</v>
      </c>
      <c r="BF9" s="106">
        <v>1115</v>
      </c>
      <c r="BG9" s="194">
        <v>1083</v>
      </c>
      <c r="BH9" s="194">
        <v>31</v>
      </c>
      <c r="BI9" s="194">
        <v>1</v>
      </c>
      <c r="BJ9" s="107">
        <v>0</v>
      </c>
      <c r="BK9" s="106">
        <v>1345</v>
      </c>
      <c r="BL9" s="194">
        <v>1302</v>
      </c>
      <c r="BM9" s="194">
        <v>43</v>
      </c>
      <c r="BN9" s="194">
        <v>0</v>
      </c>
      <c r="BO9" s="107">
        <v>0</v>
      </c>
      <c r="BP9" s="106">
        <v>1515</v>
      </c>
      <c r="BQ9" s="194">
        <v>1442</v>
      </c>
      <c r="BR9" s="194">
        <v>73</v>
      </c>
      <c r="BS9" s="194">
        <v>0</v>
      </c>
      <c r="BT9" s="107">
        <v>0</v>
      </c>
      <c r="BU9" s="106">
        <v>1340</v>
      </c>
      <c r="BV9" s="194">
        <v>1294</v>
      </c>
      <c r="BW9" s="194">
        <v>46</v>
      </c>
      <c r="BX9" s="194">
        <v>0</v>
      </c>
      <c r="BY9" s="107">
        <v>0</v>
      </c>
      <c r="BZ9" s="106">
        <v>1364</v>
      </c>
      <c r="CA9" s="194">
        <v>1303</v>
      </c>
      <c r="CB9" s="194">
        <v>61</v>
      </c>
      <c r="CC9" s="194">
        <v>0</v>
      </c>
      <c r="CD9" s="107">
        <v>0</v>
      </c>
      <c r="CE9" s="106">
        <v>1482</v>
      </c>
      <c r="CF9" s="194">
        <v>1431</v>
      </c>
      <c r="CG9" s="194">
        <v>51</v>
      </c>
      <c r="CH9" s="194">
        <v>0</v>
      </c>
      <c r="CI9" s="107">
        <v>0</v>
      </c>
      <c r="CJ9" s="106">
        <v>1277</v>
      </c>
      <c r="CK9" s="194">
        <v>1240</v>
      </c>
      <c r="CL9" s="194">
        <v>36</v>
      </c>
      <c r="CM9" s="194">
        <v>1</v>
      </c>
      <c r="CN9" s="107">
        <v>0</v>
      </c>
      <c r="CO9" s="106">
        <v>1184</v>
      </c>
      <c r="CP9" s="194">
        <v>1129</v>
      </c>
      <c r="CQ9" s="194">
        <v>55</v>
      </c>
      <c r="CR9" s="194">
        <v>0</v>
      </c>
      <c r="CS9" s="107">
        <v>0</v>
      </c>
      <c r="CT9" s="106">
        <v>1334</v>
      </c>
      <c r="CU9" s="194">
        <v>1277</v>
      </c>
      <c r="CV9" s="194">
        <v>57</v>
      </c>
      <c r="CW9" s="194">
        <v>0</v>
      </c>
      <c r="CX9" s="107">
        <v>0</v>
      </c>
      <c r="CY9" s="106">
        <v>1454</v>
      </c>
      <c r="CZ9" s="194">
        <v>1401</v>
      </c>
      <c r="DA9" s="194">
        <v>53</v>
      </c>
      <c r="DB9" s="194">
        <v>0</v>
      </c>
      <c r="DC9" s="107">
        <v>0</v>
      </c>
      <c r="DD9" s="106">
        <v>1524</v>
      </c>
      <c r="DE9" s="194">
        <v>1452</v>
      </c>
      <c r="DF9" s="194">
        <v>72</v>
      </c>
      <c r="DG9" s="194">
        <v>0</v>
      </c>
      <c r="DH9" s="107">
        <v>0</v>
      </c>
      <c r="DI9" s="106">
        <v>1193</v>
      </c>
      <c r="DJ9" s="194">
        <v>1144</v>
      </c>
      <c r="DK9" s="194">
        <v>49</v>
      </c>
      <c r="DL9" s="194">
        <v>0</v>
      </c>
      <c r="DM9" s="107">
        <v>0</v>
      </c>
    </row>
    <row r="10" spans="1:117" x14ac:dyDescent="0.3">
      <c r="A10" s="405"/>
      <c r="C10" s="117" t="s">
        <v>79</v>
      </c>
      <c r="D10" s="101">
        <f t="shared" si="2"/>
        <v>112903</v>
      </c>
      <c r="E10" s="193">
        <f t="shared" si="3"/>
        <v>109987</v>
      </c>
      <c r="F10" s="193">
        <f t="shared" si="4"/>
        <v>2902</v>
      </c>
      <c r="G10" s="193">
        <f t="shared" si="5"/>
        <v>14</v>
      </c>
      <c r="H10" s="102">
        <f t="shared" si="6"/>
        <v>0</v>
      </c>
      <c r="I10" s="103">
        <f t="shared" si="7"/>
        <v>97.41725197736109</v>
      </c>
      <c r="J10" s="104">
        <f t="shared" si="8"/>
        <v>2.5703479978388528</v>
      </c>
      <c r="K10" s="104">
        <f t="shared" si="9"/>
        <v>1.2400024800049602E-2</v>
      </c>
      <c r="L10" s="105">
        <f t="shared" si="10"/>
        <v>0</v>
      </c>
      <c r="M10" s="101">
        <v>1413</v>
      </c>
      <c r="N10" s="193">
        <v>1319</v>
      </c>
      <c r="O10" s="193">
        <v>94</v>
      </c>
      <c r="P10" s="193">
        <v>0</v>
      </c>
      <c r="Q10" s="102">
        <v>0</v>
      </c>
      <c r="R10" s="101">
        <v>1228</v>
      </c>
      <c r="S10" s="193">
        <v>1165</v>
      </c>
      <c r="T10" s="193">
        <v>63</v>
      </c>
      <c r="U10" s="193">
        <v>0</v>
      </c>
      <c r="V10" s="102">
        <v>0</v>
      </c>
      <c r="W10" s="101">
        <v>2126</v>
      </c>
      <c r="X10" s="193">
        <v>2072</v>
      </c>
      <c r="Y10" s="193">
        <v>54</v>
      </c>
      <c r="Z10" s="193">
        <v>0</v>
      </c>
      <c r="AA10" s="102">
        <v>0</v>
      </c>
      <c r="AB10" s="101">
        <v>3728</v>
      </c>
      <c r="AC10" s="193">
        <v>3629</v>
      </c>
      <c r="AD10" s="193">
        <v>99</v>
      </c>
      <c r="AE10" s="193">
        <v>0</v>
      </c>
      <c r="AF10" s="102">
        <v>0</v>
      </c>
      <c r="AG10" s="101">
        <v>3974</v>
      </c>
      <c r="AH10" s="193">
        <v>3867</v>
      </c>
      <c r="AI10" s="193">
        <v>105</v>
      </c>
      <c r="AJ10" s="193">
        <v>2</v>
      </c>
      <c r="AK10" s="102">
        <v>0</v>
      </c>
      <c r="AL10" s="101">
        <v>4744</v>
      </c>
      <c r="AM10" s="193">
        <v>4625</v>
      </c>
      <c r="AN10" s="193">
        <v>118</v>
      </c>
      <c r="AO10" s="193">
        <v>1</v>
      </c>
      <c r="AP10" s="102">
        <v>0</v>
      </c>
      <c r="AQ10" s="101">
        <v>5276</v>
      </c>
      <c r="AR10" s="193">
        <v>5142</v>
      </c>
      <c r="AS10" s="193">
        <v>134</v>
      </c>
      <c r="AT10" s="193">
        <v>0</v>
      </c>
      <c r="AU10" s="102">
        <v>0</v>
      </c>
      <c r="AV10" s="101">
        <v>5252</v>
      </c>
      <c r="AW10" s="193">
        <v>5130</v>
      </c>
      <c r="AX10" s="193">
        <v>121</v>
      </c>
      <c r="AY10" s="193">
        <v>1</v>
      </c>
      <c r="AZ10" s="102">
        <v>0</v>
      </c>
      <c r="BA10" s="101">
        <v>4914</v>
      </c>
      <c r="BB10" s="193">
        <v>4789</v>
      </c>
      <c r="BC10" s="193">
        <v>125</v>
      </c>
      <c r="BD10" s="193">
        <v>0</v>
      </c>
      <c r="BE10" s="102">
        <v>0</v>
      </c>
      <c r="BF10" s="101">
        <v>6026</v>
      </c>
      <c r="BG10" s="193">
        <v>5868</v>
      </c>
      <c r="BH10" s="193">
        <v>155</v>
      </c>
      <c r="BI10" s="193">
        <v>3</v>
      </c>
      <c r="BJ10" s="102">
        <v>0</v>
      </c>
      <c r="BK10" s="101">
        <v>6874</v>
      </c>
      <c r="BL10" s="193">
        <v>6652</v>
      </c>
      <c r="BM10" s="193">
        <v>222</v>
      </c>
      <c r="BN10" s="193">
        <v>0</v>
      </c>
      <c r="BO10" s="102">
        <v>0</v>
      </c>
      <c r="BP10" s="101">
        <v>7158</v>
      </c>
      <c r="BQ10" s="193">
        <v>6952</v>
      </c>
      <c r="BR10" s="193">
        <v>205</v>
      </c>
      <c r="BS10" s="193">
        <v>1</v>
      </c>
      <c r="BT10" s="102">
        <v>0</v>
      </c>
      <c r="BU10" s="101">
        <v>6637</v>
      </c>
      <c r="BV10" s="193">
        <v>6475</v>
      </c>
      <c r="BW10" s="193">
        <v>162</v>
      </c>
      <c r="BX10" s="193">
        <v>0</v>
      </c>
      <c r="BY10" s="102">
        <v>0</v>
      </c>
      <c r="BZ10" s="101">
        <v>6612</v>
      </c>
      <c r="CA10" s="193">
        <v>6429</v>
      </c>
      <c r="CB10" s="193">
        <v>180</v>
      </c>
      <c r="CC10" s="193">
        <v>3</v>
      </c>
      <c r="CD10" s="102">
        <v>0</v>
      </c>
      <c r="CE10" s="101">
        <v>6919</v>
      </c>
      <c r="CF10" s="193">
        <v>6733</v>
      </c>
      <c r="CG10" s="193">
        <v>186</v>
      </c>
      <c r="CH10" s="193">
        <v>0</v>
      </c>
      <c r="CI10" s="102">
        <v>0</v>
      </c>
      <c r="CJ10" s="101">
        <v>6713</v>
      </c>
      <c r="CK10" s="193">
        <v>6558</v>
      </c>
      <c r="CL10" s="193">
        <v>154</v>
      </c>
      <c r="CM10" s="193">
        <v>1</v>
      </c>
      <c r="CN10" s="102">
        <v>0</v>
      </c>
      <c r="CO10" s="101">
        <v>6084</v>
      </c>
      <c r="CP10" s="193">
        <v>5960</v>
      </c>
      <c r="CQ10" s="193">
        <v>124</v>
      </c>
      <c r="CR10" s="193">
        <v>0</v>
      </c>
      <c r="CS10" s="102">
        <v>0</v>
      </c>
      <c r="CT10" s="101">
        <v>6559</v>
      </c>
      <c r="CU10" s="193">
        <v>6404</v>
      </c>
      <c r="CV10" s="193">
        <v>155</v>
      </c>
      <c r="CW10" s="193">
        <v>0</v>
      </c>
      <c r="CX10" s="102">
        <v>0</v>
      </c>
      <c r="CY10" s="101">
        <v>7069</v>
      </c>
      <c r="CZ10" s="193">
        <v>6922</v>
      </c>
      <c r="DA10" s="193">
        <v>147</v>
      </c>
      <c r="DB10" s="193">
        <v>0</v>
      </c>
      <c r="DC10" s="102">
        <v>0</v>
      </c>
      <c r="DD10" s="101">
        <v>7469</v>
      </c>
      <c r="DE10" s="193">
        <v>7298</v>
      </c>
      <c r="DF10" s="193">
        <v>170</v>
      </c>
      <c r="DG10" s="193">
        <v>1</v>
      </c>
      <c r="DH10" s="102">
        <v>0</v>
      </c>
      <c r="DI10" s="101">
        <v>6128</v>
      </c>
      <c r="DJ10" s="193">
        <v>5998</v>
      </c>
      <c r="DK10" s="193">
        <v>129</v>
      </c>
      <c r="DL10" s="193">
        <v>1</v>
      </c>
      <c r="DM10" s="102">
        <v>0</v>
      </c>
    </row>
    <row r="11" spans="1:117" x14ac:dyDescent="0.3">
      <c r="A11" s="405"/>
      <c r="C11" s="116" t="s">
        <v>80</v>
      </c>
      <c r="D11" s="106">
        <f t="shared" si="2"/>
        <v>10277</v>
      </c>
      <c r="E11" s="194">
        <f t="shared" si="3"/>
        <v>10165</v>
      </c>
      <c r="F11" s="194">
        <f t="shared" si="4"/>
        <v>112</v>
      </c>
      <c r="G11" s="194">
        <f t="shared" si="5"/>
        <v>0</v>
      </c>
      <c r="H11" s="107">
        <f t="shared" si="6"/>
        <v>0</v>
      </c>
      <c r="I11" s="108">
        <f t="shared" si="7"/>
        <v>98.910187797995519</v>
      </c>
      <c r="J11" s="109">
        <f t="shared" si="8"/>
        <v>1.089812202004476</v>
      </c>
      <c r="K11" s="109">
        <f t="shared" si="9"/>
        <v>0</v>
      </c>
      <c r="L11" s="110">
        <f t="shared" si="10"/>
        <v>0</v>
      </c>
      <c r="M11" s="106">
        <v>165</v>
      </c>
      <c r="N11" s="194">
        <v>162</v>
      </c>
      <c r="O11" s="194">
        <v>3</v>
      </c>
      <c r="P11" s="194">
        <v>0</v>
      </c>
      <c r="Q11" s="107">
        <v>0</v>
      </c>
      <c r="R11" s="106">
        <v>131</v>
      </c>
      <c r="S11" s="194">
        <v>130</v>
      </c>
      <c r="T11" s="194">
        <v>1</v>
      </c>
      <c r="U11" s="194">
        <v>0</v>
      </c>
      <c r="V11" s="107">
        <v>0</v>
      </c>
      <c r="W11" s="106">
        <v>207</v>
      </c>
      <c r="X11" s="194">
        <v>203</v>
      </c>
      <c r="Y11" s="194">
        <v>4</v>
      </c>
      <c r="Z11" s="194">
        <v>0</v>
      </c>
      <c r="AA11" s="107">
        <v>0</v>
      </c>
      <c r="AB11" s="106">
        <v>339</v>
      </c>
      <c r="AC11" s="194">
        <v>337</v>
      </c>
      <c r="AD11" s="194">
        <v>2</v>
      </c>
      <c r="AE11" s="194">
        <v>0</v>
      </c>
      <c r="AF11" s="107">
        <v>0</v>
      </c>
      <c r="AG11" s="106">
        <v>391</v>
      </c>
      <c r="AH11" s="194">
        <v>391</v>
      </c>
      <c r="AI11" s="194">
        <v>0</v>
      </c>
      <c r="AJ11" s="194">
        <v>0</v>
      </c>
      <c r="AK11" s="107">
        <v>0</v>
      </c>
      <c r="AL11" s="106">
        <v>384</v>
      </c>
      <c r="AM11" s="194">
        <v>377</v>
      </c>
      <c r="AN11" s="194">
        <v>7</v>
      </c>
      <c r="AO11" s="194">
        <v>0</v>
      </c>
      <c r="AP11" s="107">
        <v>0</v>
      </c>
      <c r="AQ11" s="106">
        <v>470</v>
      </c>
      <c r="AR11" s="194">
        <v>464</v>
      </c>
      <c r="AS11" s="194">
        <v>6</v>
      </c>
      <c r="AT11" s="194">
        <v>0</v>
      </c>
      <c r="AU11" s="107">
        <v>0</v>
      </c>
      <c r="AV11" s="106">
        <v>463</v>
      </c>
      <c r="AW11" s="194">
        <v>460</v>
      </c>
      <c r="AX11" s="194">
        <v>3</v>
      </c>
      <c r="AY11" s="194">
        <v>0</v>
      </c>
      <c r="AZ11" s="107">
        <v>0</v>
      </c>
      <c r="BA11" s="106">
        <v>403</v>
      </c>
      <c r="BB11" s="194">
        <v>402</v>
      </c>
      <c r="BC11" s="194">
        <v>1</v>
      </c>
      <c r="BD11" s="194">
        <v>0</v>
      </c>
      <c r="BE11" s="107">
        <v>0</v>
      </c>
      <c r="BF11" s="106">
        <v>447</v>
      </c>
      <c r="BG11" s="194">
        <v>444</v>
      </c>
      <c r="BH11" s="194">
        <v>3</v>
      </c>
      <c r="BI11" s="194">
        <v>0</v>
      </c>
      <c r="BJ11" s="107">
        <v>0</v>
      </c>
      <c r="BK11" s="106">
        <v>631</v>
      </c>
      <c r="BL11" s="194">
        <v>624</v>
      </c>
      <c r="BM11" s="194">
        <v>7</v>
      </c>
      <c r="BN11" s="194">
        <v>0</v>
      </c>
      <c r="BO11" s="107">
        <v>0</v>
      </c>
      <c r="BP11" s="106">
        <v>698</v>
      </c>
      <c r="BQ11" s="194">
        <v>688</v>
      </c>
      <c r="BR11" s="194">
        <v>10</v>
      </c>
      <c r="BS11" s="194">
        <v>0</v>
      </c>
      <c r="BT11" s="107">
        <v>0</v>
      </c>
      <c r="BU11" s="106">
        <v>547</v>
      </c>
      <c r="BV11" s="194">
        <v>540</v>
      </c>
      <c r="BW11" s="194">
        <v>7</v>
      </c>
      <c r="BX11" s="194">
        <v>0</v>
      </c>
      <c r="BY11" s="107">
        <v>0</v>
      </c>
      <c r="BZ11" s="106">
        <v>577</v>
      </c>
      <c r="CA11" s="194">
        <v>571</v>
      </c>
      <c r="CB11" s="194">
        <v>6</v>
      </c>
      <c r="CC11" s="194">
        <v>0</v>
      </c>
      <c r="CD11" s="107">
        <v>0</v>
      </c>
      <c r="CE11" s="106">
        <v>620</v>
      </c>
      <c r="CF11" s="194">
        <v>616</v>
      </c>
      <c r="CG11" s="194">
        <v>4</v>
      </c>
      <c r="CH11" s="194">
        <v>0</v>
      </c>
      <c r="CI11" s="107">
        <v>0</v>
      </c>
      <c r="CJ11" s="106">
        <v>534</v>
      </c>
      <c r="CK11" s="194">
        <v>531</v>
      </c>
      <c r="CL11" s="194">
        <v>3</v>
      </c>
      <c r="CM11" s="194">
        <v>0</v>
      </c>
      <c r="CN11" s="107">
        <v>0</v>
      </c>
      <c r="CO11" s="106">
        <v>549</v>
      </c>
      <c r="CP11" s="194">
        <v>541</v>
      </c>
      <c r="CQ11" s="194">
        <v>8</v>
      </c>
      <c r="CR11" s="194">
        <v>0</v>
      </c>
      <c r="CS11" s="107">
        <v>0</v>
      </c>
      <c r="CT11" s="106">
        <v>676</v>
      </c>
      <c r="CU11" s="194">
        <v>672</v>
      </c>
      <c r="CV11" s="194">
        <v>4</v>
      </c>
      <c r="CW11" s="194">
        <v>0</v>
      </c>
      <c r="CX11" s="107">
        <v>0</v>
      </c>
      <c r="CY11" s="106">
        <v>705</v>
      </c>
      <c r="CZ11" s="194">
        <v>690</v>
      </c>
      <c r="DA11" s="194">
        <v>15</v>
      </c>
      <c r="DB11" s="194">
        <v>0</v>
      </c>
      <c r="DC11" s="107">
        <v>0</v>
      </c>
      <c r="DD11" s="106">
        <v>737</v>
      </c>
      <c r="DE11" s="194">
        <v>730</v>
      </c>
      <c r="DF11" s="194">
        <v>7</v>
      </c>
      <c r="DG11" s="194">
        <v>0</v>
      </c>
      <c r="DH11" s="107">
        <v>0</v>
      </c>
      <c r="DI11" s="106">
        <v>603</v>
      </c>
      <c r="DJ11" s="194">
        <v>592</v>
      </c>
      <c r="DK11" s="194">
        <v>11</v>
      </c>
      <c r="DL11" s="194">
        <v>0</v>
      </c>
      <c r="DM11" s="107">
        <v>0</v>
      </c>
    </row>
    <row r="12" spans="1:117" x14ac:dyDescent="0.3">
      <c r="A12" s="405"/>
      <c r="C12" s="117" t="s">
        <v>81</v>
      </c>
      <c r="D12" s="101">
        <f t="shared" si="2"/>
        <v>23778</v>
      </c>
      <c r="E12" s="193">
        <f t="shared" si="3"/>
        <v>23056</v>
      </c>
      <c r="F12" s="193">
        <f t="shared" si="4"/>
        <v>716</v>
      </c>
      <c r="G12" s="193">
        <f t="shared" si="5"/>
        <v>6</v>
      </c>
      <c r="H12" s="102">
        <f t="shared" si="6"/>
        <v>0</v>
      </c>
      <c r="I12" s="103">
        <f t="shared" si="7"/>
        <v>96.963579779628233</v>
      </c>
      <c r="J12" s="104">
        <f t="shared" si="8"/>
        <v>3.0111868113382121</v>
      </c>
      <c r="K12" s="104">
        <f t="shared" si="9"/>
        <v>2.5233409033560434E-2</v>
      </c>
      <c r="L12" s="105">
        <f t="shared" si="10"/>
        <v>0</v>
      </c>
      <c r="M12" s="101">
        <v>282</v>
      </c>
      <c r="N12" s="193">
        <v>259</v>
      </c>
      <c r="O12" s="193">
        <v>23</v>
      </c>
      <c r="P12" s="193">
        <v>0</v>
      </c>
      <c r="Q12" s="102">
        <v>0</v>
      </c>
      <c r="R12" s="101">
        <v>263</v>
      </c>
      <c r="S12" s="193">
        <v>243</v>
      </c>
      <c r="T12" s="193">
        <v>19</v>
      </c>
      <c r="U12" s="193">
        <v>1</v>
      </c>
      <c r="V12" s="102">
        <v>0</v>
      </c>
      <c r="W12" s="101">
        <v>507</v>
      </c>
      <c r="X12" s="193">
        <v>487</v>
      </c>
      <c r="Y12" s="193">
        <v>20</v>
      </c>
      <c r="Z12" s="193">
        <v>0</v>
      </c>
      <c r="AA12" s="102">
        <v>0</v>
      </c>
      <c r="AB12" s="101">
        <v>874</v>
      </c>
      <c r="AC12" s="193">
        <v>841</v>
      </c>
      <c r="AD12" s="193">
        <v>32</v>
      </c>
      <c r="AE12" s="193">
        <v>1</v>
      </c>
      <c r="AF12" s="102">
        <v>0</v>
      </c>
      <c r="AG12" s="101">
        <v>790</v>
      </c>
      <c r="AH12" s="193">
        <v>765</v>
      </c>
      <c r="AI12" s="193">
        <v>25</v>
      </c>
      <c r="AJ12" s="193">
        <v>0</v>
      </c>
      <c r="AK12" s="102">
        <v>0</v>
      </c>
      <c r="AL12" s="101">
        <v>1019</v>
      </c>
      <c r="AM12" s="193">
        <v>989</v>
      </c>
      <c r="AN12" s="193">
        <v>29</v>
      </c>
      <c r="AO12" s="193">
        <v>1</v>
      </c>
      <c r="AP12" s="102">
        <v>0</v>
      </c>
      <c r="AQ12" s="101">
        <v>1080</v>
      </c>
      <c r="AR12" s="193">
        <v>1053</v>
      </c>
      <c r="AS12" s="193">
        <v>27</v>
      </c>
      <c r="AT12" s="193">
        <v>0</v>
      </c>
      <c r="AU12" s="102">
        <v>0</v>
      </c>
      <c r="AV12" s="101">
        <v>1049</v>
      </c>
      <c r="AW12" s="193">
        <v>1022</v>
      </c>
      <c r="AX12" s="193">
        <v>27</v>
      </c>
      <c r="AY12" s="193">
        <v>0</v>
      </c>
      <c r="AZ12" s="102">
        <v>0</v>
      </c>
      <c r="BA12" s="101">
        <v>999</v>
      </c>
      <c r="BB12" s="193">
        <v>959</v>
      </c>
      <c r="BC12" s="193">
        <v>40</v>
      </c>
      <c r="BD12" s="193">
        <v>0</v>
      </c>
      <c r="BE12" s="102">
        <v>0</v>
      </c>
      <c r="BF12" s="101">
        <v>1194</v>
      </c>
      <c r="BG12" s="193">
        <v>1168</v>
      </c>
      <c r="BH12" s="193">
        <v>26</v>
      </c>
      <c r="BI12" s="193">
        <v>0</v>
      </c>
      <c r="BJ12" s="102">
        <v>0</v>
      </c>
      <c r="BK12" s="101">
        <v>1479</v>
      </c>
      <c r="BL12" s="193">
        <v>1435</v>
      </c>
      <c r="BM12" s="193">
        <v>44</v>
      </c>
      <c r="BN12" s="193">
        <v>0</v>
      </c>
      <c r="BO12" s="102">
        <v>0</v>
      </c>
      <c r="BP12" s="101">
        <v>1412</v>
      </c>
      <c r="BQ12" s="193">
        <v>1380</v>
      </c>
      <c r="BR12" s="193">
        <v>32</v>
      </c>
      <c r="BS12" s="193">
        <v>0</v>
      </c>
      <c r="BT12" s="102">
        <v>0</v>
      </c>
      <c r="BU12" s="101">
        <v>1418</v>
      </c>
      <c r="BV12" s="193">
        <v>1388</v>
      </c>
      <c r="BW12" s="193">
        <v>30</v>
      </c>
      <c r="BX12" s="193">
        <v>0</v>
      </c>
      <c r="BY12" s="102">
        <v>0</v>
      </c>
      <c r="BZ12" s="101">
        <v>1443</v>
      </c>
      <c r="CA12" s="193">
        <v>1398</v>
      </c>
      <c r="CB12" s="193">
        <v>44</v>
      </c>
      <c r="CC12" s="193">
        <v>1</v>
      </c>
      <c r="CD12" s="102">
        <v>0</v>
      </c>
      <c r="CE12" s="101">
        <v>1418</v>
      </c>
      <c r="CF12" s="193">
        <v>1370</v>
      </c>
      <c r="CG12" s="193">
        <v>48</v>
      </c>
      <c r="CH12" s="193">
        <v>0</v>
      </c>
      <c r="CI12" s="102">
        <v>0</v>
      </c>
      <c r="CJ12" s="101">
        <v>1486</v>
      </c>
      <c r="CK12" s="193">
        <v>1445</v>
      </c>
      <c r="CL12" s="193">
        <v>41</v>
      </c>
      <c r="CM12" s="193">
        <v>0</v>
      </c>
      <c r="CN12" s="102">
        <v>0</v>
      </c>
      <c r="CO12" s="101">
        <v>1169</v>
      </c>
      <c r="CP12" s="193">
        <v>1144</v>
      </c>
      <c r="CQ12" s="193">
        <v>25</v>
      </c>
      <c r="CR12" s="193">
        <v>0</v>
      </c>
      <c r="CS12" s="102">
        <v>0</v>
      </c>
      <c r="CT12" s="101">
        <v>1418</v>
      </c>
      <c r="CU12" s="193">
        <v>1380</v>
      </c>
      <c r="CV12" s="193">
        <v>38</v>
      </c>
      <c r="CW12" s="193">
        <v>0</v>
      </c>
      <c r="CX12" s="102">
        <v>0</v>
      </c>
      <c r="CY12" s="101">
        <v>1527</v>
      </c>
      <c r="CZ12" s="193">
        <v>1475</v>
      </c>
      <c r="DA12" s="193">
        <v>51</v>
      </c>
      <c r="DB12" s="193">
        <v>1</v>
      </c>
      <c r="DC12" s="102">
        <v>0</v>
      </c>
      <c r="DD12" s="101">
        <v>1497</v>
      </c>
      <c r="DE12" s="193">
        <v>1446</v>
      </c>
      <c r="DF12" s="193">
        <v>50</v>
      </c>
      <c r="DG12" s="193">
        <v>1</v>
      </c>
      <c r="DH12" s="102">
        <v>0</v>
      </c>
      <c r="DI12" s="101">
        <v>1454</v>
      </c>
      <c r="DJ12" s="193">
        <v>1409</v>
      </c>
      <c r="DK12" s="193">
        <v>45</v>
      </c>
      <c r="DL12" s="193">
        <v>0</v>
      </c>
      <c r="DM12" s="102">
        <v>0</v>
      </c>
    </row>
    <row r="13" spans="1:117" x14ac:dyDescent="0.3">
      <c r="A13" s="405"/>
      <c r="C13" s="116" t="s">
        <v>82</v>
      </c>
      <c r="D13" s="106">
        <f t="shared" si="2"/>
        <v>81900</v>
      </c>
      <c r="E13" s="194">
        <f t="shared" si="3"/>
        <v>76917</v>
      </c>
      <c r="F13" s="194">
        <f t="shared" si="4"/>
        <v>4977</v>
      </c>
      <c r="G13" s="194">
        <f t="shared" si="5"/>
        <v>6</v>
      </c>
      <c r="H13" s="107">
        <f t="shared" si="6"/>
        <v>0</v>
      </c>
      <c r="I13" s="108">
        <f t="shared" si="7"/>
        <v>93.91575091575092</v>
      </c>
      <c r="J13" s="109">
        <f t="shared" si="8"/>
        <v>6.0769230769230766</v>
      </c>
      <c r="K13" s="109">
        <f t="shared" si="9"/>
        <v>7.326007326007326E-3</v>
      </c>
      <c r="L13" s="110">
        <f t="shared" si="10"/>
        <v>0</v>
      </c>
      <c r="M13" s="106">
        <v>1056</v>
      </c>
      <c r="N13" s="194">
        <v>949</v>
      </c>
      <c r="O13" s="194">
        <v>106</v>
      </c>
      <c r="P13" s="194">
        <v>1</v>
      </c>
      <c r="Q13" s="107">
        <v>0</v>
      </c>
      <c r="R13" s="106">
        <v>973</v>
      </c>
      <c r="S13" s="194">
        <v>869</v>
      </c>
      <c r="T13" s="194">
        <v>104</v>
      </c>
      <c r="U13" s="194">
        <v>0</v>
      </c>
      <c r="V13" s="107">
        <v>0</v>
      </c>
      <c r="W13" s="106">
        <v>1537</v>
      </c>
      <c r="X13" s="194">
        <v>1454</v>
      </c>
      <c r="Y13" s="194">
        <v>82</v>
      </c>
      <c r="Z13" s="194">
        <v>1</v>
      </c>
      <c r="AA13" s="107">
        <v>0</v>
      </c>
      <c r="AB13" s="106">
        <v>2420</v>
      </c>
      <c r="AC13" s="194">
        <v>2289</v>
      </c>
      <c r="AD13" s="194">
        <v>131</v>
      </c>
      <c r="AE13" s="194">
        <v>0</v>
      </c>
      <c r="AF13" s="107">
        <v>0</v>
      </c>
      <c r="AG13" s="106">
        <v>2661</v>
      </c>
      <c r="AH13" s="194">
        <v>2525</v>
      </c>
      <c r="AI13" s="194">
        <v>136</v>
      </c>
      <c r="AJ13" s="194">
        <v>0</v>
      </c>
      <c r="AK13" s="107">
        <v>0</v>
      </c>
      <c r="AL13" s="106">
        <v>3309</v>
      </c>
      <c r="AM13" s="194">
        <v>3148</v>
      </c>
      <c r="AN13" s="194">
        <v>161</v>
      </c>
      <c r="AO13" s="194">
        <v>0</v>
      </c>
      <c r="AP13" s="107">
        <v>0</v>
      </c>
      <c r="AQ13" s="106">
        <v>3551</v>
      </c>
      <c r="AR13" s="194">
        <v>3373</v>
      </c>
      <c r="AS13" s="194">
        <v>178</v>
      </c>
      <c r="AT13" s="194">
        <v>0</v>
      </c>
      <c r="AU13" s="107">
        <v>0</v>
      </c>
      <c r="AV13" s="106">
        <v>3929</v>
      </c>
      <c r="AW13" s="194">
        <v>3723</v>
      </c>
      <c r="AX13" s="194">
        <v>206</v>
      </c>
      <c r="AY13" s="194">
        <v>0</v>
      </c>
      <c r="AZ13" s="107">
        <v>0</v>
      </c>
      <c r="BA13" s="106">
        <v>3799</v>
      </c>
      <c r="BB13" s="194">
        <v>3560</v>
      </c>
      <c r="BC13" s="194">
        <v>239</v>
      </c>
      <c r="BD13" s="194">
        <v>0</v>
      </c>
      <c r="BE13" s="107">
        <v>0</v>
      </c>
      <c r="BF13" s="106">
        <v>4585</v>
      </c>
      <c r="BG13" s="194">
        <v>4305</v>
      </c>
      <c r="BH13" s="194">
        <v>278</v>
      </c>
      <c r="BI13" s="194">
        <v>2</v>
      </c>
      <c r="BJ13" s="107">
        <v>0</v>
      </c>
      <c r="BK13" s="106">
        <v>4849</v>
      </c>
      <c r="BL13" s="194">
        <v>4530</v>
      </c>
      <c r="BM13" s="194">
        <v>319</v>
      </c>
      <c r="BN13" s="194">
        <v>0</v>
      </c>
      <c r="BO13" s="107">
        <v>0</v>
      </c>
      <c r="BP13" s="106">
        <v>5335</v>
      </c>
      <c r="BQ13" s="194">
        <v>5018</v>
      </c>
      <c r="BR13" s="194">
        <v>317</v>
      </c>
      <c r="BS13" s="194">
        <v>0</v>
      </c>
      <c r="BT13" s="107">
        <v>0</v>
      </c>
      <c r="BU13" s="106">
        <v>4732</v>
      </c>
      <c r="BV13" s="194">
        <v>4456</v>
      </c>
      <c r="BW13" s="194">
        <v>276</v>
      </c>
      <c r="BX13" s="194">
        <v>0</v>
      </c>
      <c r="BY13" s="107">
        <v>0</v>
      </c>
      <c r="BZ13" s="106">
        <v>4832</v>
      </c>
      <c r="CA13" s="194">
        <v>4485</v>
      </c>
      <c r="CB13" s="194">
        <v>346</v>
      </c>
      <c r="CC13" s="194">
        <v>1</v>
      </c>
      <c r="CD13" s="107">
        <v>0</v>
      </c>
      <c r="CE13" s="106">
        <v>5043</v>
      </c>
      <c r="CF13" s="194">
        <v>4748</v>
      </c>
      <c r="CG13" s="194">
        <v>295</v>
      </c>
      <c r="CH13" s="194">
        <v>0</v>
      </c>
      <c r="CI13" s="107">
        <v>0</v>
      </c>
      <c r="CJ13" s="106">
        <v>4694</v>
      </c>
      <c r="CK13" s="194">
        <v>4372</v>
      </c>
      <c r="CL13" s="194">
        <v>322</v>
      </c>
      <c r="CM13" s="194">
        <v>0</v>
      </c>
      <c r="CN13" s="107">
        <v>0</v>
      </c>
      <c r="CO13" s="106">
        <v>4504</v>
      </c>
      <c r="CP13" s="194">
        <v>4246</v>
      </c>
      <c r="CQ13" s="194">
        <v>258</v>
      </c>
      <c r="CR13" s="194">
        <v>0</v>
      </c>
      <c r="CS13" s="107">
        <v>0</v>
      </c>
      <c r="CT13" s="106">
        <v>4861</v>
      </c>
      <c r="CU13" s="194">
        <v>4542</v>
      </c>
      <c r="CV13" s="194">
        <v>318</v>
      </c>
      <c r="CW13" s="194">
        <v>1</v>
      </c>
      <c r="CX13" s="107">
        <v>0</v>
      </c>
      <c r="CY13" s="106">
        <v>5069</v>
      </c>
      <c r="CZ13" s="194">
        <v>4752</v>
      </c>
      <c r="DA13" s="194">
        <v>317</v>
      </c>
      <c r="DB13" s="194">
        <v>0</v>
      </c>
      <c r="DC13" s="107">
        <v>0</v>
      </c>
      <c r="DD13" s="106">
        <v>5396</v>
      </c>
      <c r="DE13" s="194">
        <v>5080</v>
      </c>
      <c r="DF13" s="194">
        <v>316</v>
      </c>
      <c r="DG13" s="194">
        <v>0</v>
      </c>
      <c r="DH13" s="107">
        <v>0</v>
      </c>
      <c r="DI13" s="106">
        <v>4765</v>
      </c>
      <c r="DJ13" s="194">
        <v>4493</v>
      </c>
      <c r="DK13" s="194">
        <v>272</v>
      </c>
      <c r="DL13" s="194">
        <v>0</v>
      </c>
      <c r="DM13" s="107">
        <v>0</v>
      </c>
    </row>
    <row r="14" spans="1:117" x14ac:dyDescent="0.3">
      <c r="A14" s="405"/>
      <c r="C14" s="117" t="s">
        <v>83</v>
      </c>
      <c r="D14" s="101">
        <f t="shared" si="2"/>
        <v>24418</v>
      </c>
      <c r="E14" s="193">
        <f t="shared" si="3"/>
        <v>23530</v>
      </c>
      <c r="F14" s="193">
        <f t="shared" si="4"/>
        <v>887</v>
      </c>
      <c r="G14" s="193">
        <f t="shared" si="5"/>
        <v>1</v>
      </c>
      <c r="H14" s="102">
        <f t="shared" si="6"/>
        <v>0</v>
      </c>
      <c r="I14" s="103">
        <f t="shared" si="7"/>
        <v>96.363338520763378</v>
      </c>
      <c r="J14" s="104">
        <f t="shared" si="8"/>
        <v>3.6325661397329836</v>
      </c>
      <c r="K14" s="104">
        <f t="shared" si="9"/>
        <v>4.0953395036448514E-3</v>
      </c>
      <c r="L14" s="105">
        <f t="shared" si="10"/>
        <v>0</v>
      </c>
      <c r="M14" s="101">
        <v>392</v>
      </c>
      <c r="N14" s="193">
        <v>368</v>
      </c>
      <c r="O14" s="193">
        <v>24</v>
      </c>
      <c r="P14" s="193">
        <v>0</v>
      </c>
      <c r="Q14" s="102">
        <v>0</v>
      </c>
      <c r="R14" s="101">
        <v>339</v>
      </c>
      <c r="S14" s="193">
        <v>318</v>
      </c>
      <c r="T14" s="193">
        <v>21</v>
      </c>
      <c r="U14" s="193">
        <v>0</v>
      </c>
      <c r="V14" s="102">
        <v>0</v>
      </c>
      <c r="W14" s="101">
        <v>464</v>
      </c>
      <c r="X14" s="193">
        <v>439</v>
      </c>
      <c r="Y14" s="193">
        <v>25</v>
      </c>
      <c r="Z14" s="193">
        <v>0</v>
      </c>
      <c r="AA14" s="102">
        <v>0</v>
      </c>
      <c r="AB14" s="101">
        <v>754</v>
      </c>
      <c r="AC14" s="193">
        <v>723</v>
      </c>
      <c r="AD14" s="193">
        <v>31</v>
      </c>
      <c r="AE14" s="193">
        <v>0</v>
      </c>
      <c r="AF14" s="102">
        <v>0</v>
      </c>
      <c r="AG14" s="101">
        <v>790</v>
      </c>
      <c r="AH14" s="193">
        <v>770</v>
      </c>
      <c r="AI14" s="193">
        <v>20</v>
      </c>
      <c r="AJ14" s="193">
        <v>0</v>
      </c>
      <c r="AK14" s="102">
        <v>0</v>
      </c>
      <c r="AL14" s="101">
        <v>953</v>
      </c>
      <c r="AM14" s="193">
        <v>925</v>
      </c>
      <c r="AN14" s="193">
        <v>28</v>
      </c>
      <c r="AO14" s="193">
        <v>0</v>
      </c>
      <c r="AP14" s="102">
        <v>0</v>
      </c>
      <c r="AQ14" s="101">
        <v>1271</v>
      </c>
      <c r="AR14" s="193">
        <v>1212</v>
      </c>
      <c r="AS14" s="193">
        <v>59</v>
      </c>
      <c r="AT14" s="193">
        <v>0</v>
      </c>
      <c r="AU14" s="102">
        <v>0</v>
      </c>
      <c r="AV14" s="101">
        <v>1295</v>
      </c>
      <c r="AW14" s="193">
        <v>1247</v>
      </c>
      <c r="AX14" s="193">
        <v>48</v>
      </c>
      <c r="AY14" s="193">
        <v>0</v>
      </c>
      <c r="AZ14" s="102">
        <v>0</v>
      </c>
      <c r="BA14" s="101">
        <v>1085</v>
      </c>
      <c r="BB14" s="193">
        <v>1049</v>
      </c>
      <c r="BC14" s="193">
        <v>35</v>
      </c>
      <c r="BD14" s="193">
        <v>1</v>
      </c>
      <c r="BE14" s="102">
        <v>0</v>
      </c>
      <c r="BF14" s="101">
        <v>1312</v>
      </c>
      <c r="BG14" s="193">
        <v>1242</v>
      </c>
      <c r="BH14" s="193">
        <v>70</v>
      </c>
      <c r="BI14" s="193">
        <v>0</v>
      </c>
      <c r="BJ14" s="102">
        <v>0</v>
      </c>
      <c r="BK14" s="101">
        <v>1358</v>
      </c>
      <c r="BL14" s="193">
        <v>1311</v>
      </c>
      <c r="BM14" s="193">
        <v>47</v>
      </c>
      <c r="BN14" s="193">
        <v>0</v>
      </c>
      <c r="BO14" s="102">
        <v>0</v>
      </c>
      <c r="BP14" s="101">
        <v>1447</v>
      </c>
      <c r="BQ14" s="193">
        <v>1406</v>
      </c>
      <c r="BR14" s="193">
        <v>41</v>
      </c>
      <c r="BS14" s="193">
        <v>0</v>
      </c>
      <c r="BT14" s="102">
        <v>0</v>
      </c>
      <c r="BU14" s="101">
        <v>1416</v>
      </c>
      <c r="BV14" s="193">
        <v>1364</v>
      </c>
      <c r="BW14" s="193">
        <v>52</v>
      </c>
      <c r="BX14" s="193">
        <v>0</v>
      </c>
      <c r="BY14" s="102">
        <v>0</v>
      </c>
      <c r="BZ14" s="101">
        <v>1338</v>
      </c>
      <c r="CA14" s="193">
        <v>1289</v>
      </c>
      <c r="CB14" s="193">
        <v>49</v>
      </c>
      <c r="CC14" s="193">
        <v>0</v>
      </c>
      <c r="CD14" s="102">
        <v>0</v>
      </c>
      <c r="CE14" s="101">
        <v>1418</v>
      </c>
      <c r="CF14" s="193">
        <v>1369</v>
      </c>
      <c r="CG14" s="193">
        <v>49</v>
      </c>
      <c r="CH14" s="193">
        <v>0</v>
      </c>
      <c r="CI14" s="102">
        <v>0</v>
      </c>
      <c r="CJ14" s="101">
        <v>1411</v>
      </c>
      <c r="CK14" s="193">
        <v>1364</v>
      </c>
      <c r="CL14" s="193">
        <v>47</v>
      </c>
      <c r="CM14" s="193">
        <v>0</v>
      </c>
      <c r="CN14" s="102">
        <v>0</v>
      </c>
      <c r="CO14" s="101">
        <v>1234</v>
      </c>
      <c r="CP14" s="193">
        <v>1190</v>
      </c>
      <c r="CQ14" s="193">
        <v>44</v>
      </c>
      <c r="CR14" s="193">
        <v>0</v>
      </c>
      <c r="CS14" s="102">
        <v>0</v>
      </c>
      <c r="CT14" s="101">
        <v>1305</v>
      </c>
      <c r="CU14" s="193">
        <v>1274</v>
      </c>
      <c r="CV14" s="193">
        <v>31</v>
      </c>
      <c r="CW14" s="193">
        <v>0</v>
      </c>
      <c r="CX14" s="102">
        <v>0</v>
      </c>
      <c r="CY14" s="101">
        <v>1637</v>
      </c>
      <c r="CZ14" s="193">
        <v>1580</v>
      </c>
      <c r="DA14" s="193">
        <v>57</v>
      </c>
      <c r="DB14" s="193">
        <v>0</v>
      </c>
      <c r="DC14" s="102">
        <v>0</v>
      </c>
      <c r="DD14" s="101">
        <v>1763</v>
      </c>
      <c r="DE14" s="193">
        <v>1713</v>
      </c>
      <c r="DF14" s="193">
        <v>50</v>
      </c>
      <c r="DG14" s="193">
        <v>0</v>
      </c>
      <c r="DH14" s="102">
        <v>0</v>
      </c>
      <c r="DI14" s="101">
        <v>1436</v>
      </c>
      <c r="DJ14" s="193">
        <v>1377</v>
      </c>
      <c r="DK14" s="193">
        <v>59</v>
      </c>
      <c r="DL14" s="193">
        <v>0</v>
      </c>
      <c r="DM14" s="102">
        <v>0</v>
      </c>
    </row>
    <row r="15" spans="1:117" x14ac:dyDescent="0.3">
      <c r="A15" s="405"/>
      <c r="C15" s="116" t="s">
        <v>84</v>
      </c>
      <c r="D15" s="106">
        <f t="shared" si="2"/>
        <v>16987</v>
      </c>
      <c r="E15" s="194">
        <f t="shared" si="3"/>
        <v>16113</v>
      </c>
      <c r="F15" s="194">
        <f t="shared" si="4"/>
        <v>873</v>
      </c>
      <c r="G15" s="194">
        <f t="shared" si="5"/>
        <v>1</v>
      </c>
      <c r="H15" s="107">
        <f t="shared" si="6"/>
        <v>0</v>
      </c>
      <c r="I15" s="108">
        <f t="shared" si="7"/>
        <v>94.854889032789785</v>
      </c>
      <c r="J15" s="109">
        <f t="shared" si="8"/>
        <v>5.1392241125566613</v>
      </c>
      <c r="K15" s="109">
        <f t="shared" si="9"/>
        <v>5.8868546535586035E-3</v>
      </c>
      <c r="L15" s="110">
        <f t="shared" si="10"/>
        <v>0</v>
      </c>
      <c r="M15" s="106">
        <v>309</v>
      </c>
      <c r="N15" s="194">
        <v>283</v>
      </c>
      <c r="O15" s="194">
        <v>26</v>
      </c>
      <c r="P15" s="194">
        <v>0</v>
      </c>
      <c r="Q15" s="107">
        <v>0</v>
      </c>
      <c r="R15" s="106">
        <v>208</v>
      </c>
      <c r="S15" s="194">
        <v>197</v>
      </c>
      <c r="T15" s="194">
        <v>11</v>
      </c>
      <c r="U15" s="194">
        <v>0</v>
      </c>
      <c r="V15" s="107">
        <v>0</v>
      </c>
      <c r="W15" s="106">
        <v>301</v>
      </c>
      <c r="X15" s="194">
        <v>295</v>
      </c>
      <c r="Y15" s="194">
        <v>6</v>
      </c>
      <c r="Z15" s="194">
        <v>0</v>
      </c>
      <c r="AA15" s="107">
        <v>0</v>
      </c>
      <c r="AB15" s="106">
        <v>602</v>
      </c>
      <c r="AC15" s="194">
        <v>581</v>
      </c>
      <c r="AD15" s="194">
        <v>21</v>
      </c>
      <c r="AE15" s="194">
        <v>0</v>
      </c>
      <c r="AF15" s="107">
        <v>0</v>
      </c>
      <c r="AG15" s="106">
        <v>612</v>
      </c>
      <c r="AH15" s="194">
        <v>579</v>
      </c>
      <c r="AI15" s="194">
        <v>33</v>
      </c>
      <c r="AJ15" s="194">
        <v>0</v>
      </c>
      <c r="AK15" s="107">
        <v>0</v>
      </c>
      <c r="AL15" s="106">
        <v>676</v>
      </c>
      <c r="AM15" s="194">
        <v>632</v>
      </c>
      <c r="AN15" s="194">
        <v>44</v>
      </c>
      <c r="AO15" s="194">
        <v>0</v>
      </c>
      <c r="AP15" s="107">
        <v>0</v>
      </c>
      <c r="AQ15" s="106">
        <v>784</v>
      </c>
      <c r="AR15" s="194">
        <v>754</v>
      </c>
      <c r="AS15" s="194">
        <v>30</v>
      </c>
      <c r="AT15" s="194">
        <v>0</v>
      </c>
      <c r="AU15" s="107">
        <v>0</v>
      </c>
      <c r="AV15" s="106">
        <v>830</v>
      </c>
      <c r="AW15" s="194">
        <v>795</v>
      </c>
      <c r="AX15" s="194">
        <v>35</v>
      </c>
      <c r="AY15" s="194">
        <v>0</v>
      </c>
      <c r="AZ15" s="107">
        <v>0</v>
      </c>
      <c r="BA15" s="106">
        <v>730</v>
      </c>
      <c r="BB15" s="194">
        <v>695</v>
      </c>
      <c r="BC15" s="194">
        <v>35</v>
      </c>
      <c r="BD15" s="194">
        <v>0</v>
      </c>
      <c r="BE15" s="107">
        <v>0</v>
      </c>
      <c r="BF15" s="106">
        <v>811</v>
      </c>
      <c r="BG15" s="194">
        <v>758</v>
      </c>
      <c r="BH15" s="194">
        <v>53</v>
      </c>
      <c r="BI15" s="194">
        <v>0</v>
      </c>
      <c r="BJ15" s="107">
        <v>0</v>
      </c>
      <c r="BK15" s="106">
        <v>942</v>
      </c>
      <c r="BL15" s="194">
        <v>900</v>
      </c>
      <c r="BM15" s="194">
        <v>42</v>
      </c>
      <c r="BN15" s="194">
        <v>0</v>
      </c>
      <c r="BO15" s="107">
        <v>0</v>
      </c>
      <c r="BP15" s="106">
        <v>1034</v>
      </c>
      <c r="BQ15" s="194">
        <v>996</v>
      </c>
      <c r="BR15" s="194">
        <v>38</v>
      </c>
      <c r="BS15" s="194">
        <v>0</v>
      </c>
      <c r="BT15" s="107">
        <v>0</v>
      </c>
      <c r="BU15" s="106">
        <v>906</v>
      </c>
      <c r="BV15" s="194">
        <v>873</v>
      </c>
      <c r="BW15" s="194">
        <v>33</v>
      </c>
      <c r="BX15" s="194">
        <v>0</v>
      </c>
      <c r="BY15" s="107">
        <v>0</v>
      </c>
      <c r="BZ15" s="106">
        <v>959</v>
      </c>
      <c r="CA15" s="194">
        <v>908</v>
      </c>
      <c r="CB15" s="194">
        <v>51</v>
      </c>
      <c r="CC15" s="194">
        <v>0</v>
      </c>
      <c r="CD15" s="107">
        <v>0</v>
      </c>
      <c r="CE15" s="106">
        <v>1054</v>
      </c>
      <c r="CF15" s="194">
        <v>991</v>
      </c>
      <c r="CG15" s="194">
        <v>63</v>
      </c>
      <c r="CH15" s="194">
        <v>0</v>
      </c>
      <c r="CI15" s="107">
        <v>0</v>
      </c>
      <c r="CJ15" s="106">
        <v>1032</v>
      </c>
      <c r="CK15" s="194">
        <v>983</v>
      </c>
      <c r="CL15" s="194">
        <v>49</v>
      </c>
      <c r="CM15" s="194">
        <v>0</v>
      </c>
      <c r="CN15" s="107">
        <v>0</v>
      </c>
      <c r="CO15" s="106">
        <v>947</v>
      </c>
      <c r="CP15" s="194">
        <v>898</v>
      </c>
      <c r="CQ15" s="194">
        <v>48</v>
      </c>
      <c r="CR15" s="194">
        <v>1</v>
      </c>
      <c r="CS15" s="107">
        <v>0</v>
      </c>
      <c r="CT15" s="106">
        <v>1007</v>
      </c>
      <c r="CU15" s="194">
        <v>951</v>
      </c>
      <c r="CV15" s="194">
        <v>56</v>
      </c>
      <c r="CW15" s="194">
        <v>0</v>
      </c>
      <c r="CX15" s="107">
        <v>0</v>
      </c>
      <c r="CY15" s="106">
        <v>1106</v>
      </c>
      <c r="CZ15" s="194">
        <v>1029</v>
      </c>
      <c r="DA15" s="194">
        <v>77</v>
      </c>
      <c r="DB15" s="194">
        <v>0</v>
      </c>
      <c r="DC15" s="107">
        <v>0</v>
      </c>
      <c r="DD15" s="106">
        <v>1092</v>
      </c>
      <c r="DE15" s="194">
        <v>1027</v>
      </c>
      <c r="DF15" s="194">
        <v>65</v>
      </c>
      <c r="DG15" s="194">
        <v>0</v>
      </c>
      <c r="DH15" s="107">
        <v>0</v>
      </c>
      <c r="DI15" s="106">
        <v>1045</v>
      </c>
      <c r="DJ15" s="194">
        <v>988</v>
      </c>
      <c r="DK15" s="194">
        <v>57</v>
      </c>
      <c r="DL15" s="194">
        <v>0</v>
      </c>
      <c r="DM15" s="107">
        <v>0</v>
      </c>
    </row>
    <row r="16" spans="1:117" x14ac:dyDescent="0.3">
      <c r="A16" s="405"/>
      <c r="C16" s="117" t="s">
        <v>85</v>
      </c>
      <c r="D16" s="101">
        <f t="shared" si="2"/>
        <v>59488</v>
      </c>
      <c r="E16" s="193">
        <f t="shared" si="3"/>
        <v>56161</v>
      </c>
      <c r="F16" s="193">
        <f t="shared" si="4"/>
        <v>3325</v>
      </c>
      <c r="G16" s="193">
        <f t="shared" si="5"/>
        <v>2</v>
      </c>
      <c r="H16" s="102">
        <f t="shared" si="6"/>
        <v>0</v>
      </c>
      <c r="I16" s="103">
        <f t="shared" si="7"/>
        <v>94.407275416890798</v>
      </c>
      <c r="J16" s="104">
        <f t="shared" si="8"/>
        <v>5.589362560516407</v>
      </c>
      <c r="K16" s="104">
        <f t="shared" si="9"/>
        <v>3.3620225927918231E-3</v>
      </c>
      <c r="L16" s="105">
        <f t="shared" si="10"/>
        <v>0</v>
      </c>
      <c r="M16" s="101">
        <v>622</v>
      </c>
      <c r="N16" s="193">
        <v>556</v>
      </c>
      <c r="O16" s="193">
        <v>66</v>
      </c>
      <c r="P16" s="193">
        <v>0</v>
      </c>
      <c r="Q16" s="102">
        <v>0</v>
      </c>
      <c r="R16" s="101">
        <v>593</v>
      </c>
      <c r="S16" s="193">
        <v>528</v>
      </c>
      <c r="T16" s="193">
        <v>65</v>
      </c>
      <c r="U16" s="193">
        <v>0</v>
      </c>
      <c r="V16" s="102">
        <v>0</v>
      </c>
      <c r="W16" s="101">
        <v>1011</v>
      </c>
      <c r="X16" s="193">
        <v>935</v>
      </c>
      <c r="Y16" s="193">
        <v>75</v>
      </c>
      <c r="Z16" s="193">
        <v>1</v>
      </c>
      <c r="AA16" s="102">
        <v>0</v>
      </c>
      <c r="AB16" s="101">
        <v>1866</v>
      </c>
      <c r="AC16" s="193">
        <v>1741</v>
      </c>
      <c r="AD16" s="193">
        <v>125</v>
      </c>
      <c r="AE16" s="193">
        <v>0</v>
      </c>
      <c r="AF16" s="102">
        <v>0</v>
      </c>
      <c r="AG16" s="101">
        <v>2076</v>
      </c>
      <c r="AH16" s="193">
        <v>1952</v>
      </c>
      <c r="AI16" s="193">
        <v>124</v>
      </c>
      <c r="AJ16" s="193">
        <v>0</v>
      </c>
      <c r="AK16" s="102">
        <v>0</v>
      </c>
      <c r="AL16" s="101">
        <v>2710</v>
      </c>
      <c r="AM16" s="193">
        <v>2562</v>
      </c>
      <c r="AN16" s="193">
        <v>148</v>
      </c>
      <c r="AO16" s="193">
        <v>0</v>
      </c>
      <c r="AP16" s="102">
        <v>0</v>
      </c>
      <c r="AQ16" s="101">
        <v>2992</v>
      </c>
      <c r="AR16" s="193">
        <v>2807</v>
      </c>
      <c r="AS16" s="193">
        <v>185</v>
      </c>
      <c r="AT16" s="193">
        <v>0</v>
      </c>
      <c r="AU16" s="102">
        <v>0</v>
      </c>
      <c r="AV16" s="101">
        <v>3187</v>
      </c>
      <c r="AW16" s="193">
        <v>3003</v>
      </c>
      <c r="AX16" s="193">
        <v>184</v>
      </c>
      <c r="AY16" s="193">
        <v>0</v>
      </c>
      <c r="AZ16" s="102">
        <v>0</v>
      </c>
      <c r="BA16" s="101">
        <v>2727</v>
      </c>
      <c r="BB16" s="193">
        <v>2553</v>
      </c>
      <c r="BC16" s="193">
        <v>174</v>
      </c>
      <c r="BD16" s="193">
        <v>0</v>
      </c>
      <c r="BE16" s="102">
        <v>0</v>
      </c>
      <c r="BF16" s="101">
        <v>3079</v>
      </c>
      <c r="BG16" s="193">
        <v>2872</v>
      </c>
      <c r="BH16" s="193">
        <v>207</v>
      </c>
      <c r="BI16" s="193">
        <v>0</v>
      </c>
      <c r="BJ16" s="102">
        <v>0</v>
      </c>
      <c r="BK16" s="101">
        <v>3391</v>
      </c>
      <c r="BL16" s="193">
        <v>3179</v>
      </c>
      <c r="BM16" s="193">
        <v>212</v>
      </c>
      <c r="BN16" s="193">
        <v>0</v>
      </c>
      <c r="BO16" s="102">
        <v>0</v>
      </c>
      <c r="BP16" s="101">
        <v>3496</v>
      </c>
      <c r="BQ16" s="193">
        <v>3279</v>
      </c>
      <c r="BR16" s="193">
        <v>217</v>
      </c>
      <c r="BS16" s="193">
        <v>0</v>
      </c>
      <c r="BT16" s="102">
        <v>0</v>
      </c>
      <c r="BU16" s="101">
        <v>3272</v>
      </c>
      <c r="BV16" s="193">
        <v>3087</v>
      </c>
      <c r="BW16" s="193">
        <v>185</v>
      </c>
      <c r="BX16" s="193">
        <v>0</v>
      </c>
      <c r="BY16" s="102">
        <v>0</v>
      </c>
      <c r="BZ16" s="101">
        <v>3365</v>
      </c>
      <c r="CA16" s="193">
        <v>3194</v>
      </c>
      <c r="CB16" s="193">
        <v>170</v>
      </c>
      <c r="CC16" s="193">
        <v>1</v>
      </c>
      <c r="CD16" s="102">
        <v>0</v>
      </c>
      <c r="CE16" s="101">
        <v>3803</v>
      </c>
      <c r="CF16" s="193">
        <v>3579</v>
      </c>
      <c r="CG16" s="193">
        <v>224</v>
      </c>
      <c r="CH16" s="193">
        <v>0</v>
      </c>
      <c r="CI16" s="102">
        <v>0</v>
      </c>
      <c r="CJ16" s="101">
        <v>3411</v>
      </c>
      <c r="CK16" s="193">
        <v>3232</v>
      </c>
      <c r="CL16" s="193">
        <v>179</v>
      </c>
      <c r="CM16" s="193">
        <v>0</v>
      </c>
      <c r="CN16" s="102">
        <v>0</v>
      </c>
      <c r="CO16" s="101">
        <v>3215</v>
      </c>
      <c r="CP16" s="193">
        <v>3060</v>
      </c>
      <c r="CQ16" s="193">
        <v>155</v>
      </c>
      <c r="CR16" s="193">
        <v>0</v>
      </c>
      <c r="CS16" s="102">
        <v>0</v>
      </c>
      <c r="CT16" s="101">
        <v>3438</v>
      </c>
      <c r="CU16" s="193">
        <v>3290</v>
      </c>
      <c r="CV16" s="193">
        <v>148</v>
      </c>
      <c r="CW16" s="193">
        <v>0</v>
      </c>
      <c r="CX16" s="102">
        <v>0</v>
      </c>
      <c r="CY16" s="101">
        <v>3749</v>
      </c>
      <c r="CZ16" s="193">
        <v>3578</v>
      </c>
      <c r="DA16" s="193">
        <v>171</v>
      </c>
      <c r="DB16" s="193">
        <v>0</v>
      </c>
      <c r="DC16" s="102">
        <v>0</v>
      </c>
      <c r="DD16" s="101">
        <v>4049</v>
      </c>
      <c r="DE16" s="193">
        <v>3898</v>
      </c>
      <c r="DF16" s="193">
        <v>151</v>
      </c>
      <c r="DG16" s="193">
        <v>0</v>
      </c>
      <c r="DH16" s="102">
        <v>0</v>
      </c>
      <c r="DI16" s="101">
        <v>3436</v>
      </c>
      <c r="DJ16" s="193">
        <v>3276</v>
      </c>
      <c r="DK16" s="193">
        <v>160</v>
      </c>
      <c r="DL16" s="193">
        <v>0</v>
      </c>
      <c r="DM16" s="102">
        <v>0</v>
      </c>
    </row>
    <row r="17" spans="1:117" x14ac:dyDescent="0.3">
      <c r="A17" s="405"/>
      <c r="C17" s="116" t="s">
        <v>86</v>
      </c>
      <c r="D17" s="106">
        <f t="shared" si="2"/>
        <v>21338</v>
      </c>
      <c r="E17" s="194">
        <f t="shared" si="3"/>
        <v>19150</v>
      </c>
      <c r="F17" s="194">
        <f t="shared" si="4"/>
        <v>2188</v>
      </c>
      <c r="G17" s="194">
        <f t="shared" si="5"/>
        <v>0</v>
      </c>
      <c r="H17" s="107">
        <f t="shared" si="6"/>
        <v>0</v>
      </c>
      <c r="I17" s="108">
        <f t="shared" si="7"/>
        <v>89.745993064017256</v>
      </c>
      <c r="J17" s="109">
        <f t="shared" si="8"/>
        <v>10.254006935982755</v>
      </c>
      <c r="K17" s="109">
        <f t="shared" si="9"/>
        <v>0</v>
      </c>
      <c r="L17" s="110">
        <f t="shared" si="10"/>
        <v>0</v>
      </c>
      <c r="M17" s="106">
        <v>215</v>
      </c>
      <c r="N17" s="194">
        <v>188</v>
      </c>
      <c r="O17" s="194">
        <v>27</v>
      </c>
      <c r="P17" s="194">
        <v>0</v>
      </c>
      <c r="Q17" s="107">
        <v>0</v>
      </c>
      <c r="R17" s="106">
        <v>162</v>
      </c>
      <c r="S17" s="194">
        <v>146</v>
      </c>
      <c r="T17" s="194">
        <v>16</v>
      </c>
      <c r="U17" s="194">
        <v>0</v>
      </c>
      <c r="V17" s="107">
        <v>0</v>
      </c>
      <c r="W17" s="106">
        <v>337</v>
      </c>
      <c r="X17" s="194">
        <v>304</v>
      </c>
      <c r="Y17" s="194">
        <v>33</v>
      </c>
      <c r="Z17" s="194">
        <v>0</v>
      </c>
      <c r="AA17" s="107">
        <v>0</v>
      </c>
      <c r="AB17" s="106">
        <v>638</v>
      </c>
      <c r="AC17" s="194">
        <v>576</v>
      </c>
      <c r="AD17" s="194">
        <v>62</v>
      </c>
      <c r="AE17" s="194">
        <v>0</v>
      </c>
      <c r="AF17" s="107">
        <v>0</v>
      </c>
      <c r="AG17" s="106">
        <v>718</v>
      </c>
      <c r="AH17" s="194">
        <v>640</v>
      </c>
      <c r="AI17" s="194">
        <v>78</v>
      </c>
      <c r="AJ17" s="194">
        <v>0</v>
      </c>
      <c r="AK17" s="107">
        <v>0</v>
      </c>
      <c r="AL17" s="106">
        <v>870</v>
      </c>
      <c r="AM17" s="194">
        <v>786</v>
      </c>
      <c r="AN17" s="194">
        <v>84</v>
      </c>
      <c r="AO17" s="194">
        <v>0</v>
      </c>
      <c r="AP17" s="107">
        <v>0</v>
      </c>
      <c r="AQ17" s="106">
        <v>1005</v>
      </c>
      <c r="AR17" s="194">
        <v>896</v>
      </c>
      <c r="AS17" s="194">
        <v>109</v>
      </c>
      <c r="AT17" s="194">
        <v>0</v>
      </c>
      <c r="AU17" s="107">
        <v>0</v>
      </c>
      <c r="AV17" s="106">
        <v>1098</v>
      </c>
      <c r="AW17" s="194">
        <v>974</v>
      </c>
      <c r="AX17" s="194">
        <v>124</v>
      </c>
      <c r="AY17" s="194">
        <v>0</v>
      </c>
      <c r="AZ17" s="107">
        <v>0</v>
      </c>
      <c r="BA17" s="106">
        <v>874</v>
      </c>
      <c r="BB17" s="194">
        <v>778</v>
      </c>
      <c r="BC17" s="194">
        <v>96</v>
      </c>
      <c r="BD17" s="194">
        <v>0</v>
      </c>
      <c r="BE17" s="107">
        <v>0</v>
      </c>
      <c r="BF17" s="106">
        <v>1008</v>
      </c>
      <c r="BG17" s="194">
        <v>897</v>
      </c>
      <c r="BH17" s="194">
        <v>111</v>
      </c>
      <c r="BI17" s="194">
        <v>0</v>
      </c>
      <c r="BJ17" s="107">
        <v>0</v>
      </c>
      <c r="BK17" s="106">
        <v>1270</v>
      </c>
      <c r="BL17" s="194">
        <v>1142</v>
      </c>
      <c r="BM17" s="194">
        <v>128</v>
      </c>
      <c r="BN17" s="194">
        <v>0</v>
      </c>
      <c r="BO17" s="107">
        <v>0</v>
      </c>
      <c r="BP17" s="106">
        <v>1203</v>
      </c>
      <c r="BQ17" s="194">
        <v>1101</v>
      </c>
      <c r="BR17" s="194">
        <v>102</v>
      </c>
      <c r="BS17" s="194">
        <v>0</v>
      </c>
      <c r="BT17" s="107">
        <v>0</v>
      </c>
      <c r="BU17" s="106">
        <v>1351</v>
      </c>
      <c r="BV17" s="194">
        <v>1201</v>
      </c>
      <c r="BW17" s="194">
        <v>150</v>
      </c>
      <c r="BX17" s="194">
        <v>0</v>
      </c>
      <c r="BY17" s="107">
        <v>0</v>
      </c>
      <c r="BZ17" s="106">
        <v>1241</v>
      </c>
      <c r="CA17" s="194">
        <v>1128</v>
      </c>
      <c r="CB17" s="194">
        <v>113</v>
      </c>
      <c r="CC17" s="194">
        <v>0</v>
      </c>
      <c r="CD17" s="107">
        <v>0</v>
      </c>
      <c r="CE17" s="106">
        <v>1462</v>
      </c>
      <c r="CF17" s="194">
        <v>1287</v>
      </c>
      <c r="CG17" s="194">
        <v>175</v>
      </c>
      <c r="CH17" s="194">
        <v>0</v>
      </c>
      <c r="CI17" s="107">
        <v>0</v>
      </c>
      <c r="CJ17" s="106">
        <v>1359</v>
      </c>
      <c r="CK17" s="194">
        <v>1243</v>
      </c>
      <c r="CL17" s="194">
        <v>116</v>
      </c>
      <c r="CM17" s="194">
        <v>0</v>
      </c>
      <c r="CN17" s="107">
        <v>0</v>
      </c>
      <c r="CO17" s="106">
        <v>1176</v>
      </c>
      <c r="CP17" s="194">
        <v>1041</v>
      </c>
      <c r="CQ17" s="194">
        <v>135</v>
      </c>
      <c r="CR17" s="194">
        <v>0</v>
      </c>
      <c r="CS17" s="107">
        <v>0</v>
      </c>
      <c r="CT17" s="106">
        <v>1215</v>
      </c>
      <c r="CU17" s="194">
        <v>1093</v>
      </c>
      <c r="CV17" s="194">
        <v>122</v>
      </c>
      <c r="CW17" s="194">
        <v>0</v>
      </c>
      <c r="CX17" s="107">
        <v>0</v>
      </c>
      <c r="CY17" s="106">
        <v>1451</v>
      </c>
      <c r="CZ17" s="194">
        <v>1310</v>
      </c>
      <c r="DA17" s="194">
        <v>141</v>
      </c>
      <c r="DB17" s="194">
        <v>0</v>
      </c>
      <c r="DC17" s="107">
        <v>0</v>
      </c>
      <c r="DD17" s="106">
        <v>1412</v>
      </c>
      <c r="DE17" s="194">
        <v>1273</v>
      </c>
      <c r="DF17" s="194">
        <v>139</v>
      </c>
      <c r="DG17" s="194">
        <v>0</v>
      </c>
      <c r="DH17" s="107">
        <v>0</v>
      </c>
      <c r="DI17" s="106">
        <v>1273</v>
      </c>
      <c r="DJ17" s="194">
        <v>1146</v>
      </c>
      <c r="DK17" s="194">
        <v>127</v>
      </c>
      <c r="DL17" s="194">
        <v>0</v>
      </c>
      <c r="DM17" s="107">
        <v>0</v>
      </c>
    </row>
    <row r="18" spans="1:117" x14ac:dyDescent="0.3">
      <c r="A18" s="405"/>
      <c r="C18" s="117" t="s">
        <v>87</v>
      </c>
      <c r="D18" s="101">
        <f t="shared" si="2"/>
        <v>16246</v>
      </c>
      <c r="E18" s="193">
        <f t="shared" si="3"/>
        <v>16069</v>
      </c>
      <c r="F18" s="193">
        <f t="shared" si="4"/>
        <v>175</v>
      </c>
      <c r="G18" s="193">
        <f t="shared" si="5"/>
        <v>2</v>
      </c>
      <c r="H18" s="102">
        <f t="shared" si="6"/>
        <v>0</v>
      </c>
      <c r="I18" s="103">
        <f t="shared" si="7"/>
        <v>98.910501046411426</v>
      </c>
      <c r="J18" s="104">
        <f t="shared" si="8"/>
        <v>1.0771882309491567</v>
      </c>
      <c r="K18" s="104">
        <f t="shared" si="9"/>
        <v>1.2310722639418936E-2</v>
      </c>
      <c r="L18" s="105">
        <f t="shared" si="10"/>
        <v>0</v>
      </c>
      <c r="M18" s="101">
        <v>185</v>
      </c>
      <c r="N18" s="193">
        <v>183</v>
      </c>
      <c r="O18" s="193">
        <v>2</v>
      </c>
      <c r="P18" s="193">
        <v>0</v>
      </c>
      <c r="Q18" s="102">
        <v>0</v>
      </c>
      <c r="R18" s="101">
        <v>123</v>
      </c>
      <c r="S18" s="193">
        <v>123</v>
      </c>
      <c r="T18" s="193">
        <v>0</v>
      </c>
      <c r="U18" s="193">
        <v>0</v>
      </c>
      <c r="V18" s="102">
        <v>0</v>
      </c>
      <c r="W18" s="101">
        <v>252</v>
      </c>
      <c r="X18" s="193">
        <v>251</v>
      </c>
      <c r="Y18" s="193">
        <v>1</v>
      </c>
      <c r="Z18" s="193">
        <v>0</v>
      </c>
      <c r="AA18" s="102">
        <v>0</v>
      </c>
      <c r="AB18" s="101">
        <v>624</v>
      </c>
      <c r="AC18" s="193">
        <v>621</v>
      </c>
      <c r="AD18" s="193">
        <v>3</v>
      </c>
      <c r="AE18" s="193">
        <v>0</v>
      </c>
      <c r="AF18" s="102">
        <v>0</v>
      </c>
      <c r="AG18" s="101">
        <v>645</v>
      </c>
      <c r="AH18" s="193">
        <v>644</v>
      </c>
      <c r="AI18" s="193">
        <v>1</v>
      </c>
      <c r="AJ18" s="193">
        <v>0</v>
      </c>
      <c r="AK18" s="102">
        <v>0</v>
      </c>
      <c r="AL18" s="101">
        <v>650</v>
      </c>
      <c r="AM18" s="193">
        <v>649</v>
      </c>
      <c r="AN18" s="193">
        <v>1</v>
      </c>
      <c r="AO18" s="193">
        <v>0</v>
      </c>
      <c r="AP18" s="102">
        <v>0</v>
      </c>
      <c r="AQ18" s="101">
        <v>846</v>
      </c>
      <c r="AR18" s="193">
        <v>836</v>
      </c>
      <c r="AS18" s="193">
        <v>10</v>
      </c>
      <c r="AT18" s="193">
        <v>0</v>
      </c>
      <c r="AU18" s="102">
        <v>0</v>
      </c>
      <c r="AV18" s="101">
        <v>871</v>
      </c>
      <c r="AW18" s="193">
        <v>862</v>
      </c>
      <c r="AX18" s="193">
        <v>9</v>
      </c>
      <c r="AY18" s="193">
        <v>0</v>
      </c>
      <c r="AZ18" s="102">
        <v>0</v>
      </c>
      <c r="BA18" s="101">
        <v>765</v>
      </c>
      <c r="BB18" s="193">
        <v>756</v>
      </c>
      <c r="BC18" s="193">
        <v>8</v>
      </c>
      <c r="BD18" s="193">
        <v>1</v>
      </c>
      <c r="BE18" s="102">
        <v>0</v>
      </c>
      <c r="BF18" s="101">
        <v>872</v>
      </c>
      <c r="BG18" s="193">
        <v>868</v>
      </c>
      <c r="BH18" s="193">
        <v>4</v>
      </c>
      <c r="BI18" s="193">
        <v>0</v>
      </c>
      <c r="BJ18" s="102">
        <v>0</v>
      </c>
      <c r="BK18" s="101">
        <v>928</v>
      </c>
      <c r="BL18" s="193">
        <v>919</v>
      </c>
      <c r="BM18" s="193">
        <v>8</v>
      </c>
      <c r="BN18" s="193">
        <v>1</v>
      </c>
      <c r="BO18" s="102">
        <v>0</v>
      </c>
      <c r="BP18" s="101">
        <v>1017</v>
      </c>
      <c r="BQ18" s="193">
        <v>1011</v>
      </c>
      <c r="BR18" s="193">
        <v>6</v>
      </c>
      <c r="BS18" s="193">
        <v>0</v>
      </c>
      <c r="BT18" s="102">
        <v>0</v>
      </c>
      <c r="BU18" s="101">
        <v>915</v>
      </c>
      <c r="BV18" s="193">
        <v>907</v>
      </c>
      <c r="BW18" s="193">
        <v>8</v>
      </c>
      <c r="BX18" s="193">
        <v>0</v>
      </c>
      <c r="BY18" s="102">
        <v>0</v>
      </c>
      <c r="BZ18" s="101">
        <v>953</v>
      </c>
      <c r="CA18" s="193">
        <v>928</v>
      </c>
      <c r="CB18" s="193">
        <v>25</v>
      </c>
      <c r="CC18" s="193">
        <v>0</v>
      </c>
      <c r="CD18" s="102">
        <v>0</v>
      </c>
      <c r="CE18" s="101">
        <v>1050</v>
      </c>
      <c r="CF18" s="193">
        <v>1037</v>
      </c>
      <c r="CG18" s="193">
        <v>13</v>
      </c>
      <c r="CH18" s="193">
        <v>0</v>
      </c>
      <c r="CI18" s="102">
        <v>0</v>
      </c>
      <c r="CJ18" s="101">
        <v>972</v>
      </c>
      <c r="CK18" s="193">
        <v>964</v>
      </c>
      <c r="CL18" s="193">
        <v>8</v>
      </c>
      <c r="CM18" s="193">
        <v>0</v>
      </c>
      <c r="CN18" s="102">
        <v>0</v>
      </c>
      <c r="CO18" s="101">
        <v>831</v>
      </c>
      <c r="CP18" s="193">
        <v>826</v>
      </c>
      <c r="CQ18" s="193">
        <v>5</v>
      </c>
      <c r="CR18" s="193">
        <v>0</v>
      </c>
      <c r="CS18" s="102">
        <v>0</v>
      </c>
      <c r="CT18" s="101">
        <v>932</v>
      </c>
      <c r="CU18" s="193">
        <v>921</v>
      </c>
      <c r="CV18" s="193">
        <v>11</v>
      </c>
      <c r="CW18" s="193">
        <v>0</v>
      </c>
      <c r="CX18" s="102">
        <v>0</v>
      </c>
      <c r="CY18" s="101">
        <v>906</v>
      </c>
      <c r="CZ18" s="193">
        <v>887</v>
      </c>
      <c r="DA18" s="193">
        <v>19</v>
      </c>
      <c r="DB18" s="193">
        <v>0</v>
      </c>
      <c r="DC18" s="102">
        <v>0</v>
      </c>
      <c r="DD18" s="101">
        <v>976</v>
      </c>
      <c r="DE18" s="193">
        <v>953</v>
      </c>
      <c r="DF18" s="193">
        <v>23</v>
      </c>
      <c r="DG18" s="193">
        <v>0</v>
      </c>
      <c r="DH18" s="102">
        <v>0</v>
      </c>
      <c r="DI18" s="101">
        <v>933</v>
      </c>
      <c r="DJ18" s="193">
        <v>923</v>
      </c>
      <c r="DK18" s="193">
        <v>10</v>
      </c>
      <c r="DL18" s="193">
        <v>0</v>
      </c>
      <c r="DM18" s="102">
        <v>0</v>
      </c>
    </row>
    <row r="19" spans="1:117" x14ac:dyDescent="0.3">
      <c r="A19" s="405"/>
      <c r="C19" s="116" t="s">
        <v>88</v>
      </c>
      <c r="D19" s="106">
        <f t="shared" si="2"/>
        <v>110601</v>
      </c>
      <c r="E19" s="194">
        <f t="shared" si="3"/>
        <v>102715</v>
      </c>
      <c r="F19" s="194">
        <f t="shared" si="4"/>
        <v>7873</v>
      </c>
      <c r="G19" s="194">
        <f t="shared" si="5"/>
        <v>12</v>
      </c>
      <c r="H19" s="107">
        <f t="shared" si="6"/>
        <v>1</v>
      </c>
      <c r="I19" s="108">
        <f t="shared" si="7"/>
        <v>92.869865552752685</v>
      </c>
      <c r="J19" s="109">
        <f t="shared" si="8"/>
        <v>7.1183804848057433</v>
      </c>
      <c r="K19" s="109">
        <f t="shared" si="9"/>
        <v>1.0849811484525457E-2</v>
      </c>
      <c r="L19" s="110">
        <f t="shared" si="10"/>
        <v>9.0415095704378802E-4</v>
      </c>
      <c r="M19" s="106">
        <v>1282</v>
      </c>
      <c r="N19" s="194">
        <v>1092</v>
      </c>
      <c r="O19" s="194">
        <v>190</v>
      </c>
      <c r="P19" s="194">
        <v>0</v>
      </c>
      <c r="Q19" s="107">
        <v>0</v>
      </c>
      <c r="R19" s="106">
        <v>1108</v>
      </c>
      <c r="S19" s="194">
        <v>939</v>
      </c>
      <c r="T19" s="194">
        <v>169</v>
      </c>
      <c r="U19" s="194">
        <v>0</v>
      </c>
      <c r="V19" s="107">
        <v>0</v>
      </c>
      <c r="W19" s="106">
        <v>1942</v>
      </c>
      <c r="X19" s="194">
        <v>1765</v>
      </c>
      <c r="Y19" s="194">
        <v>176</v>
      </c>
      <c r="Z19" s="194">
        <v>0</v>
      </c>
      <c r="AA19" s="107">
        <v>1</v>
      </c>
      <c r="AB19" s="106">
        <v>3291</v>
      </c>
      <c r="AC19" s="194">
        <v>3022</v>
      </c>
      <c r="AD19" s="194">
        <v>268</v>
      </c>
      <c r="AE19" s="194">
        <v>1</v>
      </c>
      <c r="AF19" s="107">
        <v>0</v>
      </c>
      <c r="AG19" s="106">
        <v>3776</v>
      </c>
      <c r="AH19" s="194">
        <v>3504</v>
      </c>
      <c r="AI19" s="194">
        <v>272</v>
      </c>
      <c r="AJ19" s="194">
        <v>0</v>
      </c>
      <c r="AK19" s="107">
        <v>0</v>
      </c>
      <c r="AL19" s="106">
        <v>4556</v>
      </c>
      <c r="AM19" s="194">
        <v>4254</v>
      </c>
      <c r="AN19" s="194">
        <v>300</v>
      </c>
      <c r="AO19" s="194">
        <v>2</v>
      </c>
      <c r="AP19" s="107">
        <v>0</v>
      </c>
      <c r="AQ19" s="106">
        <v>4859</v>
      </c>
      <c r="AR19" s="194">
        <v>4502</v>
      </c>
      <c r="AS19" s="194">
        <v>356</v>
      </c>
      <c r="AT19" s="194">
        <v>1</v>
      </c>
      <c r="AU19" s="107">
        <v>0</v>
      </c>
      <c r="AV19" s="106">
        <v>5120</v>
      </c>
      <c r="AW19" s="194">
        <v>4761</v>
      </c>
      <c r="AX19" s="194">
        <v>357</v>
      </c>
      <c r="AY19" s="194">
        <v>2</v>
      </c>
      <c r="AZ19" s="107">
        <v>0</v>
      </c>
      <c r="BA19" s="106">
        <v>4671</v>
      </c>
      <c r="BB19" s="194">
        <v>4339</v>
      </c>
      <c r="BC19" s="194">
        <v>332</v>
      </c>
      <c r="BD19" s="194">
        <v>0</v>
      </c>
      <c r="BE19" s="107">
        <v>0</v>
      </c>
      <c r="BF19" s="106">
        <v>5820</v>
      </c>
      <c r="BG19" s="194">
        <v>5400</v>
      </c>
      <c r="BH19" s="194">
        <v>420</v>
      </c>
      <c r="BI19" s="194">
        <v>0</v>
      </c>
      <c r="BJ19" s="107">
        <v>0</v>
      </c>
      <c r="BK19" s="106">
        <v>6687</v>
      </c>
      <c r="BL19" s="194">
        <v>6215</v>
      </c>
      <c r="BM19" s="194">
        <v>471</v>
      </c>
      <c r="BN19" s="194">
        <v>1</v>
      </c>
      <c r="BO19" s="107">
        <v>0</v>
      </c>
      <c r="BP19" s="106">
        <v>7001</v>
      </c>
      <c r="BQ19" s="194">
        <v>6512</v>
      </c>
      <c r="BR19" s="194">
        <v>487</v>
      </c>
      <c r="BS19" s="194">
        <v>2</v>
      </c>
      <c r="BT19" s="107">
        <v>0</v>
      </c>
      <c r="BU19" s="106">
        <v>6282</v>
      </c>
      <c r="BV19" s="194">
        <v>5858</v>
      </c>
      <c r="BW19" s="194">
        <v>424</v>
      </c>
      <c r="BX19" s="194">
        <v>0</v>
      </c>
      <c r="BY19" s="107">
        <v>0</v>
      </c>
      <c r="BZ19" s="106">
        <v>6441</v>
      </c>
      <c r="CA19" s="194">
        <v>6016</v>
      </c>
      <c r="CB19" s="194">
        <v>424</v>
      </c>
      <c r="CC19" s="194">
        <v>1</v>
      </c>
      <c r="CD19" s="107">
        <v>0</v>
      </c>
      <c r="CE19" s="106">
        <v>7127</v>
      </c>
      <c r="CF19" s="194">
        <v>6587</v>
      </c>
      <c r="CG19" s="194">
        <v>540</v>
      </c>
      <c r="CH19" s="194">
        <v>0</v>
      </c>
      <c r="CI19" s="107">
        <v>0</v>
      </c>
      <c r="CJ19" s="106">
        <v>6581</v>
      </c>
      <c r="CK19" s="194">
        <v>6086</v>
      </c>
      <c r="CL19" s="194">
        <v>493</v>
      </c>
      <c r="CM19" s="194">
        <v>2</v>
      </c>
      <c r="CN19" s="107">
        <v>0</v>
      </c>
      <c r="CO19" s="106">
        <v>6388</v>
      </c>
      <c r="CP19" s="194">
        <v>5918</v>
      </c>
      <c r="CQ19" s="194">
        <v>470</v>
      </c>
      <c r="CR19" s="194">
        <v>0</v>
      </c>
      <c r="CS19" s="107">
        <v>0</v>
      </c>
      <c r="CT19" s="106">
        <v>6508</v>
      </c>
      <c r="CU19" s="194">
        <v>6065</v>
      </c>
      <c r="CV19" s="194">
        <v>443</v>
      </c>
      <c r="CW19" s="194">
        <v>0</v>
      </c>
      <c r="CX19" s="107">
        <v>0</v>
      </c>
      <c r="CY19" s="106">
        <v>7192</v>
      </c>
      <c r="CZ19" s="194">
        <v>6778</v>
      </c>
      <c r="DA19" s="194">
        <v>414</v>
      </c>
      <c r="DB19" s="194">
        <v>0</v>
      </c>
      <c r="DC19" s="107">
        <v>0</v>
      </c>
      <c r="DD19" s="106">
        <v>7568</v>
      </c>
      <c r="DE19" s="194">
        <v>7090</v>
      </c>
      <c r="DF19" s="194">
        <v>478</v>
      </c>
      <c r="DG19" s="194">
        <v>0</v>
      </c>
      <c r="DH19" s="107">
        <v>0</v>
      </c>
      <c r="DI19" s="106">
        <v>6401</v>
      </c>
      <c r="DJ19" s="194">
        <v>6012</v>
      </c>
      <c r="DK19" s="194">
        <v>389</v>
      </c>
      <c r="DL19" s="194">
        <v>0</v>
      </c>
      <c r="DM19" s="107">
        <v>0</v>
      </c>
    </row>
    <row r="20" spans="1:117" x14ac:dyDescent="0.3">
      <c r="A20" s="405"/>
      <c r="C20" s="117" t="s">
        <v>89</v>
      </c>
      <c r="D20" s="101">
        <f t="shared" si="2"/>
        <v>44276</v>
      </c>
      <c r="E20" s="193">
        <f t="shared" si="3"/>
        <v>43459</v>
      </c>
      <c r="F20" s="193">
        <f t="shared" si="4"/>
        <v>814</v>
      </c>
      <c r="G20" s="193">
        <f t="shared" si="5"/>
        <v>3</v>
      </c>
      <c r="H20" s="102">
        <f t="shared" si="6"/>
        <v>0</v>
      </c>
      <c r="I20" s="103">
        <f t="shared" si="7"/>
        <v>98.154756527238234</v>
      </c>
      <c r="J20" s="104">
        <f t="shared" si="8"/>
        <v>1.8384677929352247</v>
      </c>
      <c r="K20" s="104">
        <f t="shared" si="9"/>
        <v>6.7756798265425962E-3</v>
      </c>
      <c r="L20" s="105">
        <f t="shared" si="10"/>
        <v>0</v>
      </c>
      <c r="M20" s="101">
        <v>579</v>
      </c>
      <c r="N20" s="193">
        <v>565</v>
      </c>
      <c r="O20" s="193">
        <v>14</v>
      </c>
      <c r="P20" s="193">
        <v>0</v>
      </c>
      <c r="Q20" s="102">
        <v>0</v>
      </c>
      <c r="R20" s="101">
        <v>507</v>
      </c>
      <c r="S20" s="193">
        <v>498</v>
      </c>
      <c r="T20" s="193">
        <v>9</v>
      </c>
      <c r="U20" s="193">
        <v>0</v>
      </c>
      <c r="V20" s="102">
        <v>0</v>
      </c>
      <c r="W20" s="101">
        <v>760</v>
      </c>
      <c r="X20" s="193">
        <v>755</v>
      </c>
      <c r="Y20" s="193">
        <v>5</v>
      </c>
      <c r="Z20" s="193">
        <v>0</v>
      </c>
      <c r="AA20" s="102">
        <v>0</v>
      </c>
      <c r="AB20" s="101">
        <v>1404</v>
      </c>
      <c r="AC20" s="193">
        <v>1391</v>
      </c>
      <c r="AD20" s="193">
        <v>12</v>
      </c>
      <c r="AE20" s="193">
        <v>1</v>
      </c>
      <c r="AF20" s="102">
        <v>0</v>
      </c>
      <c r="AG20" s="101">
        <v>1381</v>
      </c>
      <c r="AH20" s="193">
        <v>1366</v>
      </c>
      <c r="AI20" s="193">
        <v>15</v>
      </c>
      <c r="AJ20" s="193">
        <v>0</v>
      </c>
      <c r="AK20" s="102">
        <v>0</v>
      </c>
      <c r="AL20" s="101">
        <v>1749</v>
      </c>
      <c r="AM20" s="193">
        <v>1731</v>
      </c>
      <c r="AN20" s="193">
        <v>18</v>
      </c>
      <c r="AO20" s="193">
        <v>0</v>
      </c>
      <c r="AP20" s="102">
        <v>0</v>
      </c>
      <c r="AQ20" s="101">
        <v>2038</v>
      </c>
      <c r="AR20" s="193">
        <v>2009</v>
      </c>
      <c r="AS20" s="193">
        <v>29</v>
      </c>
      <c r="AT20" s="193">
        <v>0</v>
      </c>
      <c r="AU20" s="102">
        <v>0</v>
      </c>
      <c r="AV20" s="101">
        <v>2036</v>
      </c>
      <c r="AW20" s="193">
        <v>2008</v>
      </c>
      <c r="AX20" s="193">
        <v>28</v>
      </c>
      <c r="AY20" s="193">
        <v>0</v>
      </c>
      <c r="AZ20" s="102">
        <v>0</v>
      </c>
      <c r="BA20" s="101">
        <v>1888</v>
      </c>
      <c r="BB20" s="193">
        <v>1860</v>
      </c>
      <c r="BC20" s="193">
        <v>28</v>
      </c>
      <c r="BD20" s="193">
        <v>0</v>
      </c>
      <c r="BE20" s="102">
        <v>0</v>
      </c>
      <c r="BF20" s="101">
        <v>2253</v>
      </c>
      <c r="BG20" s="193">
        <v>2222</v>
      </c>
      <c r="BH20" s="193">
        <v>30</v>
      </c>
      <c r="BI20" s="193">
        <v>1</v>
      </c>
      <c r="BJ20" s="102">
        <v>0</v>
      </c>
      <c r="BK20" s="101">
        <v>2652</v>
      </c>
      <c r="BL20" s="193">
        <v>2610</v>
      </c>
      <c r="BM20" s="193">
        <v>42</v>
      </c>
      <c r="BN20" s="193">
        <v>0</v>
      </c>
      <c r="BO20" s="102">
        <v>0</v>
      </c>
      <c r="BP20" s="101">
        <v>2960</v>
      </c>
      <c r="BQ20" s="193">
        <v>2896</v>
      </c>
      <c r="BR20" s="193">
        <v>64</v>
      </c>
      <c r="BS20" s="193">
        <v>0</v>
      </c>
      <c r="BT20" s="102">
        <v>0</v>
      </c>
      <c r="BU20" s="101">
        <v>2612</v>
      </c>
      <c r="BV20" s="193">
        <v>2569</v>
      </c>
      <c r="BW20" s="193">
        <v>43</v>
      </c>
      <c r="BX20" s="193">
        <v>0</v>
      </c>
      <c r="BY20" s="102">
        <v>0</v>
      </c>
      <c r="BZ20" s="101">
        <v>2629</v>
      </c>
      <c r="CA20" s="193">
        <v>2580</v>
      </c>
      <c r="CB20" s="193">
        <v>48</v>
      </c>
      <c r="CC20" s="193">
        <v>1</v>
      </c>
      <c r="CD20" s="102">
        <v>0</v>
      </c>
      <c r="CE20" s="101">
        <v>2769</v>
      </c>
      <c r="CF20" s="193">
        <v>2719</v>
      </c>
      <c r="CG20" s="193">
        <v>50</v>
      </c>
      <c r="CH20" s="193">
        <v>0</v>
      </c>
      <c r="CI20" s="102">
        <v>0</v>
      </c>
      <c r="CJ20" s="101">
        <v>2683</v>
      </c>
      <c r="CK20" s="193">
        <v>2612</v>
      </c>
      <c r="CL20" s="193">
        <v>71</v>
      </c>
      <c r="CM20" s="193">
        <v>0</v>
      </c>
      <c r="CN20" s="102">
        <v>0</v>
      </c>
      <c r="CO20" s="101">
        <v>2479</v>
      </c>
      <c r="CP20" s="193">
        <v>2419</v>
      </c>
      <c r="CQ20" s="193">
        <v>60</v>
      </c>
      <c r="CR20" s="193">
        <v>0</v>
      </c>
      <c r="CS20" s="102">
        <v>0</v>
      </c>
      <c r="CT20" s="101">
        <v>2714</v>
      </c>
      <c r="CU20" s="193">
        <v>2651</v>
      </c>
      <c r="CV20" s="193">
        <v>63</v>
      </c>
      <c r="CW20" s="193">
        <v>0</v>
      </c>
      <c r="CX20" s="102">
        <v>0</v>
      </c>
      <c r="CY20" s="101">
        <v>2774</v>
      </c>
      <c r="CZ20" s="193">
        <v>2718</v>
      </c>
      <c r="DA20" s="193">
        <v>56</v>
      </c>
      <c r="DB20" s="193">
        <v>0</v>
      </c>
      <c r="DC20" s="102">
        <v>0</v>
      </c>
      <c r="DD20" s="101">
        <v>2935</v>
      </c>
      <c r="DE20" s="193">
        <v>2865</v>
      </c>
      <c r="DF20" s="193">
        <v>70</v>
      </c>
      <c r="DG20" s="193">
        <v>0</v>
      </c>
      <c r="DH20" s="102">
        <v>0</v>
      </c>
      <c r="DI20" s="101">
        <v>2474</v>
      </c>
      <c r="DJ20" s="193">
        <v>2415</v>
      </c>
      <c r="DK20" s="193">
        <v>59</v>
      </c>
      <c r="DL20" s="193">
        <v>0</v>
      </c>
      <c r="DM20" s="102">
        <v>0</v>
      </c>
    </row>
    <row r="21" spans="1:117" x14ac:dyDescent="0.3">
      <c r="A21" s="405"/>
      <c r="C21" s="116" t="s">
        <v>90</v>
      </c>
      <c r="D21" s="106">
        <f t="shared" si="2"/>
        <v>59917</v>
      </c>
      <c r="E21" s="194">
        <f t="shared" si="3"/>
        <v>57225</v>
      </c>
      <c r="F21" s="194">
        <f t="shared" si="4"/>
        <v>2673</v>
      </c>
      <c r="G21" s="194">
        <f t="shared" si="5"/>
        <v>18</v>
      </c>
      <c r="H21" s="107">
        <f t="shared" si="6"/>
        <v>1</v>
      </c>
      <c r="I21" s="108">
        <f t="shared" si="7"/>
        <v>95.507118180149206</v>
      </c>
      <c r="J21" s="109">
        <f t="shared" si="8"/>
        <v>4.4611712869469429</v>
      </c>
      <c r="K21" s="109">
        <f t="shared" si="9"/>
        <v>3.0041557487858202E-2</v>
      </c>
      <c r="L21" s="110">
        <f t="shared" si="10"/>
        <v>1.6689754159921225E-3</v>
      </c>
      <c r="M21" s="106">
        <v>876</v>
      </c>
      <c r="N21" s="194">
        <v>807</v>
      </c>
      <c r="O21" s="194">
        <v>68</v>
      </c>
      <c r="P21" s="194">
        <v>1</v>
      </c>
      <c r="Q21" s="107">
        <v>0</v>
      </c>
      <c r="R21" s="106">
        <v>755</v>
      </c>
      <c r="S21" s="194">
        <v>705</v>
      </c>
      <c r="T21" s="194">
        <v>50</v>
      </c>
      <c r="U21" s="194">
        <v>0</v>
      </c>
      <c r="V21" s="107">
        <v>0</v>
      </c>
      <c r="W21" s="106">
        <v>1357</v>
      </c>
      <c r="X21" s="194">
        <v>1305</v>
      </c>
      <c r="Y21" s="194">
        <v>52</v>
      </c>
      <c r="Z21" s="194">
        <v>0</v>
      </c>
      <c r="AA21" s="107">
        <v>0</v>
      </c>
      <c r="AB21" s="106">
        <v>2138</v>
      </c>
      <c r="AC21" s="194">
        <v>2057</v>
      </c>
      <c r="AD21" s="194">
        <v>79</v>
      </c>
      <c r="AE21" s="194">
        <v>2</v>
      </c>
      <c r="AF21" s="107">
        <v>0</v>
      </c>
      <c r="AG21" s="106">
        <v>2178</v>
      </c>
      <c r="AH21" s="194">
        <v>2072</v>
      </c>
      <c r="AI21" s="194">
        <v>106</v>
      </c>
      <c r="AJ21" s="194">
        <v>0</v>
      </c>
      <c r="AK21" s="107">
        <v>0</v>
      </c>
      <c r="AL21" s="106">
        <v>2689</v>
      </c>
      <c r="AM21" s="194">
        <v>2584</v>
      </c>
      <c r="AN21" s="194">
        <v>105</v>
      </c>
      <c r="AO21" s="194">
        <v>0</v>
      </c>
      <c r="AP21" s="107">
        <v>0</v>
      </c>
      <c r="AQ21" s="106">
        <v>2864</v>
      </c>
      <c r="AR21" s="194">
        <v>2749</v>
      </c>
      <c r="AS21" s="194">
        <v>113</v>
      </c>
      <c r="AT21" s="194">
        <v>2</v>
      </c>
      <c r="AU21" s="107">
        <v>0</v>
      </c>
      <c r="AV21" s="106">
        <v>2818</v>
      </c>
      <c r="AW21" s="194">
        <v>2675</v>
      </c>
      <c r="AX21" s="194">
        <v>142</v>
      </c>
      <c r="AY21" s="194">
        <v>1</v>
      </c>
      <c r="AZ21" s="107">
        <v>0</v>
      </c>
      <c r="BA21" s="106">
        <v>2551</v>
      </c>
      <c r="BB21" s="194">
        <v>2458</v>
      </c>
      <c r="BC21" s="194">
        <v>93</v>
      </c>
      <c r="BD21" s="194">
        <v>0</v>
      </c>
      <c r="BE21" s="107">
        <v>0</v>
      </c>
      <c r="BF21" s="106">
        <v>3083</v>
      </c>
      <c r="BG21" s="194">
        <v>2960</v>
      </c>
      <c r="BH21" s="194">
        <v>123</v>
      </c>
      <c r="BI21" s="194">
        <v>0</v>
      </c>
      <c r="BJ21" s="107">
        <v>0</v>
      </c>
      <c r="BK21" s="106">
        <v>3468</v>
      </c>
      <c r="BL21" s="194">
        <v>3253</v>
      </c>
      <c r="BM21" s="194">
        <v>213</v>
      </c>
      <c r="BN21" s="194">
        <v>2</v>
      </c>
      <c r="BO21" s="107">
        <v>0</v>
      </c>
      <c r="BP21" s="106">
        <v>3478</v>
      </c>
      <c r="BQ21" s="194">
        <v>3337</v>
      </c>
      <c r="BR21" s="194">
        <v>137</v>
      </c>
      <c r="BS21" s="194">
        <v>3</v>
      </c>
      <c r="BT21" s="107">
        <v>1</v>
      </c>
      <c r="BU21" s="106">
        <v>3330</v>
      </c>
      <c r="BV21" s="194">
        <v>3176</v>
      </c>
      <c r="BW21" s="194">
        <v>153</v>
      </c>
      <c r="BX21" s="194">
        <v>1</v>
      </c>
      <c r="BY21" s="107">
        <v>0</v>
      </c>
      <c r="BZ21" s="106">
        <v>3444</v>
      </c>
      <c r="CA21" s="194">
        <v>3317</v>
      </c>
      <c r="CB21" s="194">
        <v>125</v>
      </c>
      <c r="CC21" s="194">
        <v>2</v>
      </c>
      <c r="CD21" s="107">
        <v>0</v>
      </c>
      <c r="CE21" s="106">
        <v>3834</v>
      </c>
      <c r="CF21" s="194">
        <v>3677</v>
      </c>
      <c r="CG21" s="194">
        <v>156</v>
      </c>
      <c r="CH21" s="194">
        <v>1</v>
      </c>
      <c r="CI21" s="107">
        <v>0</v>
      </c>
      <c r="CJ21" s="106">
        <v>3444</v>
      </c>
      <c r="CK21" s="194">
        <v>3287</v>
      </c>
      <c r="CL21" s="194">
        <v>155</v>
      </c>
      <c r="CM21" s="194">
        <v>2</v>
      </c>
      <c r="CN21" s="107">
        <v>0</v>
      </c>
      <c r="CO21" s="106">
        <v>3279</v>
      </c>
      <c r="CP21" s="194">
        <v>3109</v>
      </c>
      <c r="CQ21" s="194">
        <v>170</v>
      </c>
      <c r="CR21" s="194">
        <v>0</v>
      </c>
      <c r="CS21" s="107">
        <v>0</v>
      </c>
      <c r="CT21" s="106">
        <v>3306</v>
      </c>
      <c r="CU21" s="194">
        <v>3189</v>
      </c>
      <c r="CV21" s="194">
        <v>117</v>
      </c>
      <c r="CW21" s="194">
        <v>0</v>
      </c>
      <c r="CX21" s="107">
        <v>0</v>
      </c>
      <c r="CY21" s="106">
        <v>3779</v>
      </c>
      <c r="CZ21" s="194">
        <v>3607</v>
      </c>
      <c r="DA21" s="194">
        <v>172</v>
      </c>
      <c r="DB21" s="194">
        <v>0</v>
      </c>
      <c r="DC21" s="107">
        <v>0</v>
      </c>
      <c r="DD21" s="106">
        <v>3849</v>
      </c>
      <c r="DE21" s="194">
        <v>3664</v>
      </c>
      <c r="DF21" s="194">
        <v>184</v>
      </c>
      <c r="DG21" s="194">
        <v>1</v>
      </c>
      <c r="DH21" s="107">
        <v>0</v>
      </c>
      <c r="DI21" s="106">
        <v>3397</v>
      </c>
      <c r="DJ21" s="194">
        <v>3237</v>
      </c>
      <c r="DK21" s="194">
        <v>160</v>
      </c>
      <c r="DL21" s="194">
        <v>0</v>
      </c>
      <c r="DM21" s="107">
        <v>0</v>
      </c>
    </row>
    <row r="22" spans="1:117" x14ac:dyDescent="0.3">
      <c r="A22" s="405"/>
      <c r="C22" s="117" t="s">
        <v>91</v>
      </c>
      <c r="D22" s="101">
        <f t="shared" si="2"/>
        <v>16896</v>
      </c>
      <c r="E22" s="193">
        <f t="shared" si="3"/>
        <v>16629</v>
      </c>
      <c r="F22" s="193">
        <f t="shared" si="4"/>
        <v>266</v>
      </c>
      <c r="G22" s="193">
        <f t="shared" si="5"/>
        <v>1</v>
      </c>
      <c r="H22" s="102">
        <f t="shared" si="6"/>
        <v>0</v>
      </c>
      <c r="I22" s="103">
        <f t="shared" si="7"/>
        <v>98.419744318181827</v>
      </c>
      <c r="J22" s="104">
        <f t="shared" si="8"/>
        <v>1.5743371212121211</v>
      </c>
      <c r="K22" s="104">
        <f t="shared" si="9"/>
        <v>5.918560606060606E-3</v>
      </c>
      <c r="L22" s="105">
        <f t="shared" si="10"/>
        <v>0</v>
      </c>
      <c r="M22" s="101">
        <v>167</v>
      </c>
      <c r="N22" s="193">
        <v>163</v>
      </c>
      <c r="O22" s="193">
        <v>4</v>
      </c>
      <c r="P22" s="193">
        <v>0</v>
      </c>
      <c r="Q22" s="102">
        <v>0</v>
      </c>
      <c r="R22" s="101">
        <v>215</v>
      </c>
      <c r="S22" s="193">
        <v>209</v>
      </c>
      <c r="T22" s="193">
        <v>6</v>
      </c>
      <c r="U22" s="193">
        <v>0</v>
      </c>
      <c r="V22" s="102">
        <v>0</v>
      </c>
      <c r="W22" s="101">
        <v>366</v>
      </c>
      <c r="X22" s="193">
        <v>362</v>
      </c>
      <c r="Y22" s="193">
        <v>4</v>
      </c>
      <c r="Z22" s="193">
        <v>0</v>
      </c>
      <c r="AA22" s="102">
        <v>0</v>
      </c>
      <c r="AB22" s="101">
        <v>597</v>
      </c>
      <c r="AC22" s="193">
        <v>590</v>
      </c>
      <c r="AD22" s="193">
        <v>7</v>
      </c>
      <c r="AE22" s="193">
        <v>0</v>
      </c>
      <c r="AF22" s="102">
        <v>0</v>
      </c>
      <c r="AG22" s="101">
        <v>584</v>
      </c>
      <c r="AH22" s="193">
        <v>575</v>
      </c>
      <c r="AI22" s="193">
        <v>9</v>
      </c>
      <c r="AJ22" s="193">
        <v>0</v>
      </c>
      <c r="AK22" s="102">
        <v>0</v>
      </c>
      <c r="AL22" s="101">
        <v>727</v>
      </c>
      <c r="AM22" s="193">
        <v>715</v>
      </c>
      <c r="AN22" s="193">
        <v>12</v>
      </c>
      <c r="AO22" s="193">
        <v>0</v>
      </c>
      <c r="AP22" s="102">
        <v>0</v>
      </c>
      <c r="AQ22" s="101">
        <v>816</v>
      </c>
      <c r="AR22" s="193">
        <v>803</v>
      </c>
      <c r="AS22" s="193">
        <v>12</v>
      </c>
      <c r="AT22" s="193">
        <v>1</v>
      </c>
      <c r="AU22" s="102">
        <v>0</v>
      </c>
      <c r="AV22" s="101">
        <v>819</v>
      </c>
      <c r="AW22" s="193">
        <v>805</v>
      </c>
      <c r="AX22" s="193">
        <v>14</v>
      </c>
      <c r="AY22" s="193">
        <v>0</v>
      </c>
      <c r="AZ22" s="102">
        <v>0</v>
      </c>
      <c r="BA22" s="101">
        <v>669</v>
      </c>
      <c r="BB22" s="193">
        <v>657</v>
      </c>
      <c r="BC22" s="193">
        <v>12</v>
      </c>
      <c r="BD22" s="193">
        <v>0</v>
      </c>
      <c r="BE22" s="102">
        <v>0</v>
      </c>
      <c r="BF22" s="101">
        <v>838</v>
      </c>
      <c r="BG22" s="193">
        <v>827</v>
      </c>
      <c r="BH22" s="193">
        <v>11</v>
      </c>
      <c r="BI22" s="193">
        <v>0</v>
      </c>
      <c r="BJ22" s="102">
        <v>0</v>
      </c>
      <c r="BK22" s="101">
        <v>990</v>
      </c>
      <c r="BL22" s="193">
        <v>970</v>
      </c>
      <c r="BM22" s="193">
        <v>20</v>
      </c>
      <c r="BN22" s="193">
        <v>0</v>
      </c>
      <c r="BO22" s="102">
        <v>0</v>
      </c>
      <c r="BP22" s="101">
        <v>1014</v>
      </c>
      <c r="BQ22" s="193">
        <v>1000</v>
      </c>
      <c r="BR22" s="193">
        <v>14</v>
      </c>
      <c r="BS22" s="193">
        <v>0</v>
      </c>
      <c r="BT22" s="102">
        <v>0</v>
      </c>
      <c r="BU22" s="101">
        <v>938</v>
      </c>
      <c r="BV22" s="193">
        <v>925</v>
      </c>
      <c r="BW22" s="193">
        <v>13</v>
      </c>
      <c r="BX22" s="193">
        <v>0</v>
      </c>
      <c r="BY22" s="102">
        <v>0</v>
      </c>
      <c r="BZ22" s="101">
        <v>1003</v>
      </c>
      <c r="CA22" s="193">
        <v>985</v>
      </c>
      <c r="CB22" s="193">
        <v>18</v>
      </c>
      <c r="CC22" s="193">
        <v>0</v>
      </c>
      <c r="CD22" s="102">
        <v>0</v>
      </c>
      <c r="CE22" s="101">
        <v>1062</v>
      </c>
      <c r="CF22" s="193">
        <v>1044</v>
      </c>
      <c r="CG22" s="193">
        <v>18</v>
      </c>
      <c r="CH22" s="193">
        <v>0</v>
      </c>
      <c r="CI22" s="102">
        <v>0</v>
      </c>
      <c r="CJ22" s="101">
        <v>1027</v>
      </c>
      <c r="CK22" s="193">
        <v>1015</v>
      </c>
      <c r="CL22" s="193">
        <v>12</v>
      </c>
      <c r="CM22" s="193">
        <v>0</v>
      </c>
      <c r="CN22" s="102">
        <v>0</v>
      </c>
      <c r="CO22" s="101">
        <v>921</v>
      </c>
      <c r="CP22" s="193">
        <v>906</v>
      </c>
      <c r="CQ22" s="193">
        <v>15</v>
      </c>
      <c r="CR22" s="193">
        <v>0</v>
      </c>
      <c r="CS22" s="102">
        <v>0</v>
      </c>
      <c r="CT22" s="101">
        <v>883</v>
      </c>
      <c r="CU22" s="193">
        <v>870</v>
      </c>
      <c r="CV22" s="193">
        <v>13</v>
      </c>
      <c r="CW22" s="193">
        <v>0</v>
      </c>
      <c r="CX22" s="102">
        <v>0</v>
      </c>
      <c r="CY22" s="101">
        <v>1164</v>
      </c>
      <c r="CZ22" s="193">
        <v>1135</v>
      </c>
      <c r="DA22" s="193">
        <v>29</v>
      </c>
      <c r="DB22" s="193">
        <v>0</v>
      </c>
      <c r="DC22" s="102">
        <v>0</v>
      </c>
      <c r="DD22" s="101">
        <v>1126</v>
      </c>
      <c r="DE22" s="193">
        <v>1109</v>
      </c>
      <c r="DF22" s="193">
        <v>17</v>
      </c>
      <c r="DG22" s="193">
        <v>0</v>
      </c>
      <c r="DH22" s="102">
        <v>0</v>
      </c>
      <c r="DI22" s="101">
        <v>970</v>
      </c>
      <c r="DJ22" s="193">
        <v>964</v>
      </c>
      <c r="DK22" s="193">
        <v>6</v>
      </c>
      <c r="DL22" s="193">
        <v>0</v>
      </c>
      <c r="DM22" s="102">
        <v>0</v>
      </c>
    </row>
    <row r="23" spans="1:117" x14ac:dyDescent="0.3">
      <c r="A23" s="405"/>
      <c r="C23" s="116" t="s">
        <v>92</v>
      </c>
      <c r="D23" s="106">
        <f t="shared" si="2"/>
        <v>36144</v>
      </c>
      <c r="E23" s="194">
        <f t="shared" si="3"/>
        <v>35187</v>
      </c>
      <c r="F23" s="194">
        <f t="shared" si="4"/>
        <v>951</v>
      </c>
      <c r="G23" s="194">
        <f t="shared" si="5"/>
        <v>6</v>
      </c>
      <c r="H23" s="107">
        <f t="shared" si="6"/>
        <v>0</v>
      </c>
      <c r="I23" s="108">
        <f t="shared" si="7"/>
        <v>97.352257636122175</v>
      </c>
      <c r="J23" s="109">
        <f t="shared" si="8"/>
        <v>2.6311420982735725</v>
      </c>
      <c r="K23" s="109">
        <f t="shared" si="9"/>
        <v>1.6600265604249667E-2</v>
      </c>
      <c r="L23" s="110">
        <f t="shared" si="10"/>
        <v>0</v>
      </c>
      <c r="M23" s="106">
        <v>474</v>
      </c>
      <c r="N23" s="194">
        <v>446</v>
      </c>
      <c r="O23" s="194">
        <v>28</v>
      </c>
      <c r="P23" s="194">
        <v>0</v>
      </c>
      <c r="Q23" s="107">
        <v>0</v>
      </c>
      <c r="R23" s="106">
        <v>406</v>
      </c>
      <c r="S23" s="194">
        <v>382</v>
      </c>
      <c r="T23" s="194">
        <v>23</v>
      </c>
      <c r="U23" s="194">
        <v>1</v>
      </c>
      <c r="V23" s="107">
        <v>0</v>
      </c>
      <c r="W23" s="106">
        <v>729</v>
      </c>
      <c r="X23" s="194">
        <v>707</v>
      </c>
      <c r="Y23" s="194">
        <v>22</v>
      </c>
      <c r="Z23" s="194">
        <v>0</v>
      </c>
      <c r="AA23" s="107">
        <v>0</v>
      </c>
      <c r="AB23" s="106">
        <v>1303</v>
      </c>
      <c r="AC23" s="194">
        <v>1261</v>
      </c>
      <c r="AD23" s="194">
        <v>40</v>
      </c>
      <c r="AE23" s="194">
        <v>2</v>
      </c>
      <c r="AF23" s="107">
        <v>0</v>
      </c>
      <c r="AG23" s="106">
        <v>1399</v>
      </c>
      <c r="AH23" s="194">
        <v>1353</v>
      </c>
      <c r="AI23" s="194">
        <v>46</v>
      </c>
      <c r="AJ23" s="194">
        <v>0</v>
      </c>
      <c r="AK23" s="107">
        <v>0</v>
      </c>
      <c r="AL23" s="106">
        <v>1544</v>
      </c>
      <c r="AM23" s="194">
        <v>1507</v>
      </c>
      <c r="AN23" s="194">
        <v>37</v>
      </c>
      <c r="AO23" s="194">
        <v>0</v>
      </c>
      <c r="AP23" s="107">
        <v>0</v>
      </c>
      <c r="AQ23" s="106">
        <v>1783</v>
      </c>
      <c r="AR23" s="194">
        <v>1739</v>
      </c>
      <c r="AS23" s="194">
        <v>43</v>
      </c>
      <c r="AT23" s="194">
        <v>1</v>
      </c>
      <c r="AU23" s="107">
        <v>0</v>
      </c>
      <c r="AV23" s="106">
        <v>1768</v>
      </c>
      <c r="AW23" s="194">
        <v>1708</v>
      </c>
      <c r="AX23" s="194">
        <v>60</v>
      </c>
      <c r="AY23" s="194">
        <v>0</v>
      </c>
      <c r="AZ23" s="107">
        <v>0</v>
      </c>
      <c r="BA23" s="106">
        <v>1612</v>
      </c>
      <c r="BB23" s="194">
        <v>1567</v>
      </c>
      <c r="BC23" s="194">
        <v>45</v>
      </c>
      <c r="BD23" s="194">
        <v>0</v>
      </c>
      <c r="BE23" s="107">
        <v>0</v>
      </c>
      <c r="BF23" s="106">
        <v>1844</v>
      </c>
      <c r="BG23" s="194">
        <v>1788</v>
      </c>
      <c r="BH23" s="194">
        <v>55</v>
      </c>
      <c r="BI23" s="194">
        <v>1</v>
      </c>
      <c r="BJ23" s="107">
        <v>0</v>
      </c>
      <c r="BK23" s="106">
        <v>2114</v>
      </c>
      <c r="BL23" s="194">
        <v>2072</v>
      </c>
      <c r="BM23" s="194">
        <v>42</v>
      </c>
      <c r="BN23" s="194">
        <v>0</v>
      </c>
      <c r="BO23" s="107">
        <v>0</v>
      </c>
      <c r="BP23" s="106">
        <v>2192</v>
      </c>
      <c r="BQ23" s="194">
        <v>2132</v>
      </c>
      <c r="BR23" s="194">
        <v>60</v>
      </c>
      <c r="BS23" s="194">
        <v>0</v>
      </c>
      <c r="BT23" s="107">
        <v>0</v>
      </c>
      <c r="BU23" s="106">
        <v>2204</v>
      </c>
      <c r="BV23" s="194">
        <v>2150</v>
      </c>
      <c r="BW23" s="194">
        <v>54</v>
      </c>
      <c r="BX23" s="194">
        <v>0</v>
      </c>
      <c r="BY23" s="107">
        <v>0</v>
      </c>
      <c r="BZ23" s="106">
        <v>2089</v>
      </c>
      <c r="CA23" s="194">
        <v>2048</v>
      </c>
      <c r="CB23" s="194">
        <v>41</v>
      </c>
      <c r="CC23" s="194">
        <v>0</v>
      </c>
      <c r="CD23" s="107">
        <v>0</v>
      </c>
      <c r="CE23" s="106">
        <v>2122</v>
      </c>
      <c r="CF23" s="194">
        <v>2066</v>
      </c>
      <c r="CG23" s="194">
        <v>56</v>
      </c>
      <c r="CH23" s="194">
        <v>0</v>
      </c>
      <c r="CI23" s="107">
        <v>0</v>
      </c>
      <c r="CJ23" s="106">
        <v>2109</v>
      </c>
      <c r="CK23" s="194">
        <v>2059</v>
      </c>
      <c r="CL23" s="194">
        <v>50</v>
      </c>
      <c r="CM23" s="194">
        <v>0</v>
      </c>
      <c r="CN23" s="107">
        <v>0</v>
      </c>
      <c r="CO23" s="106">
        <v>1971</v>
      </c>
      <c r="CP23" s="194">
        <v>1923</v>
      </c>
      <c r="CQ23" s="194">
        <v>48</v>
      </c>
      <c r="CR23" s="194">
        <v>0</v>
      </c>
      <c r="CS23" s="107">
        <v>0</v>
      </c>
      <c r="CT23" s="106">
        <v>1978</v>
      </c>
      <c r="CU23" s="194">
        <v>1931</v>
      </c>
      <c r="CV23" s="194">
        <v>46</v>
      </c>
      <c r="CW23" s="194">
        <v>1</v>
      </c>
      <c r="CX23" s="107">
        <v>0</v>
      </c>
      <c r="CY23" s="106">
        <v>2075</v>
      </c>
      <c r="CZ23" s="194">
        <v>2016</v>
      </c>
      <c r="DA23" s="194">
        <v>59</v>
      </c>
      <c r="DB23" s="194">
        <v>0</v>
      </c>
      <c r="DC23" s="107">
        <v>0</v>
      </c>
      <c r="DD23" s="106">
        <v>2380</v>
      </c>
      <c r="DE23" s="194">
        <v>2325</v>
      </c>
      <c r="DF23" s="194">
        <v>55</v>
      </c>
      <c r="DG23" s="194">
        <v>0</v>
      </c>
      <c r="DH23" s="107">
        <v>0</v>
      </c>
      <c r="DI23" s="106">
        <v>2048</v>
      </c>
      <c r="DJ23" s="194">
        <v>2007</v>
      </c>
      <c r="DK23" s="194">
        <v>41</v>
      </c>
      <c r="DL23" s="194">
        <v>0</v>
      </c>
      <c r="DM23" s="107">
        <v>0</v>
      </c>
    </row>
    <row r="24" spans="1:117" x14ac:dyDescent="0.3">
      <c r="A24" s="405"/>
      <c r="C24" s="117" t="s">
        <v>93</v>
      </c>
      <c r="D24" s="101">
        <f t="shared" si="2"/>
        <v>43308</v>
      </c>
      <c r="E24" s="193">
        <f t="shared" si="3"/>
        <v>41302</v>
      </c>
      <c r="F24" s="193">
        <f t="shared" si="4"/>
        <v>1999</v>
      </c>
      <c r="G24" s="193">
        <f t="shared" si="5"/>
        <v>7</v>
      </c>
      <c r="H24" s="102">
        <f t="shared" si="6"/>
        <v>0</v>
      </c>
      <c r="I24" s="103">
        <f t="shared" si="7"/>
        <v>95.368061328161076</v>
      </c>
      <c r="J24" s="104">
        <f t="shared" si="8"/>
        <v>4.6157753763738807</v>
      </c>
      <c r="K24" s="104">
        <f t="shared" si="9"/>
        <v>1.6163295465041101E-2</v>
      </c>
      <c r="L24" s="105">
        <f t="shared" si="10"/>
        <v>0</v>
      </c>
      <c r="M24" s="101">
        <v>559</v>
      </c>
      <c r="N24" s="193">
        <v>495</v>
      </c>
      <c r="O24" s="193">
        <v>64</v>
      </c>
      <c r="P24" s="193">
        <v>0</v>
      </c>
      <c r="Q24" s="102">
        <v>0</v>
      </c>
      <c r="R24" s="101">
        <v>560</v>
      </c>
      <c r="S24" s="193">
        <v>506</v>
      </c>
      <c r="T24" s="193">
        <v>54</v>
      </c>
      <c r="U24" s="193">
        <v>0</v>
      </c>
      <c r="V24" s="102">
        <v>0</v>
      </c>
      <c r="W24" s="101">
        <v>901</v>
      </c>
      <c r="X24" s="193">
        <v>861</v>
      </c>
      <c r="Y24" s="193">
        <v>40</v>
      </c>
      <c r="Z24" s="193">
        <v>0</v>
      </c>
      <c r="AA24" s="102">
        <v>0</v>
      </c>
      <c r="AB24" s="101">
        <v>1530</v>
      </c>
      <c r="AC24" s="193">
        <v>1433</v>
      </c>
      <c r="AD24" s="193">
        <v>96</v>
      </c>
      <c r="AE24" s="193">
        <v>1</v>
      </c>
      <c r="AF24" s="102">
        <v>0</v>
      </c>
      <c r="AG24" s="101">
        <v>1452</v>
      </c>
      <c r="AH24" s="193">
        <v>1379</v>
      </c>
      <c r="AI24" s="193">
        <v>73</v>
      </c>
      <c r="AJ24" s="193">
        <v>0</v>
      </c>
      <c r="AK24" s="102">
        <v>0</v>
      </c>
      <c r="AL24" s="101">
        <v>1722</v>
      </c>
      <c r="AM24" s="193">
        <v>1646</v>
      </c>
      <c r="AN24" s="193">
        <v>76</v>
      </c>
      <c r="AO24" s="193">
        <v>0</v>
      </c>
      <c r="AP24" s="102">
        <v>0</v>
      </c>
      <c r="AQ24" s="101">
        <v>1954</v>
      </c>
      <c r="AR24" s="193">
        <v>1855</v>
      </c>
      <c r="AS24" s="193">
        <v>99</v>
      </c>
      <c r="AT24" s="193">
        <v>0</v>
      </c>
      <c r="AU24" s="102">
        <v>0</v>
      </c>
      <c r="AV24" s="101">
        <v>2037</v>
      </c>
      <c r="AW24" s="193">
        <v>1944</v>
      </c>
      <c r="AX24" s="193">
        <v>92</v>
      </c>
      <c r="AY24" s="193">
        <v>1</v>
      </c>
      <c r="AZ24" s="102">
        <v>0</v>
      </c>
      <c r="BA24" s="101">
        <v>2042</v>
      </c>
      <c r="BB24" s="193">
        <v>1934</v>
      </c>
      <c r="BC24" s="193">
        <v>108</v>
      </c>
      <c r="BD24" s="193">
        <v>0</v>
      </c>
      <c r="BE24" s="102">
        <v>0</v>
      </c>
      <c r="BF24" s="101">
        <v>2365</v>
      </c>
      <c r="BG24" s="193">
        <v>2258</v>
      </c>
      <c r="BH24" s="193">
        <v>107</v>
      </c>
      <c r="BI24" s="193">
        <v>0</v>
      </c>
      <c r="BJ24" s="102">
        <v>0</v>
      </c>
      <c r="BK24" s="101">
        <v>2448</v>
      </c>
      <c r="BL24" s="193">
        <v>2345</v>
      </c>
      <c r="BM24" s="193">
        <v>103</v>
      </c>
      <c r="BN24" s="193">
        <v>0</v>
      </c>
      <c r="BO24" s="102">
        <v>0</v>
      </c>
      <c r="BP24" s="101">
        <v>2542</v>
      </c>
      <c r="BQ24" s="193">
        <v>2438</v>
      </c>
      <c r="BR24" s="193">
        <v>104</v>
      </c>
      <c r="BS24" s="193">
        <v>0</v>
      </c>
      <c r="BT24" s="102">
        <v>0</v>
      </c>
      <c r="BU24" s="101">
        <v>2515</v>
      </c>
      <c r="BV24" s="193">
        <v>2420</v>
      </c>
      <c r="BW24" s="193">
        <v>95</v>
      </c>
      <c r="BX24" s="193">
        <v>0</v>
      </c>
      <c r="BY24" s="102">
        <v>0</v>
      </c>
      <c r="BZ24" s="101">
        <v>2774</v>
      </c>
      <c r="CA24" s="193">
        <v>2659</v>
      </c>
      <c r="CB24" s="193">
        <v>114</v>
      </c>
      <c r="CC24" s="193">
        <v>1</v>
      </c>
      <c r="CD24" s="102">
        <v>0</v>
      </c>
      <c r="CE24" s="101">
        <v>2614</v>
      </c>
      <c r="CF24" s="193">
        <v>2497</v>
      </c>
      <c r="CG24" s="193">
        <v>115</v>
      </c>
      <c r="CH24" s="193">
        <v>2</v>
      </c>
      <c r="CI24" s="102">
        <v>0</v>
      </c>
      <c r="CJ24" s="101">
        <v>2393</v>
      </c>
      <c r="CK24" s="193">
        <v>2288</v>
      </c>
      <c r="CL24" s="193">
        <v>104</v>
      </c>
      <c r="CM24" s="193">
        <v>1</v>
      </c>
      <c r="CN24" s="102">
        <v>0</v>
      </c>
      <c r="CO24" s="101">
        <v>2389</v>
      </c>
      <c r="CP24" s="193">
        <v>2293</v>
      </c>
      <c r="CQ24" s="193">
        <v>95</v>
      </c>
      <c r="CR24" s="193">
        <v>1</v>
      </c>
      <c r="CS24" s="102">
        <v>0</v>
      </c>
      <c r="CT24" s="101">
        <v>2618</v>
      </c>
      <c r="CU24" s="193">
        <v>2507</v>
      </c>
      <c r="CV24" s="193">
        <v>111</v>
      </c>
      <c r="CW24" s="193">
        <v>0</v>
      </c>
      <c r="CX24" s="102">
        <v>0</v>
      </c>
      <c r="CY24" s="101">
        <v>2702</v>
      </c>
      <c r="CZ24" s="193">
        <v>2572</v>
      </c>
      <c r="DA24" s="193">
        <v>130</v>
      </c>
      <c r="DB24" s="193">
        <v>0</v>
      </c>
      <c r="DC24" s="102">
        <v>0</v>
      </c>
      <c r="DD24" s="101">
        <v>2795</v>
      </c>
      <c r="DE24" s="193">
        <v>2684</v>
      </c>
      <c r="DF24" s="193">
        <v>111</v>
      </c>
      <c r="DG24" s="193">
        <v>0</v>
      </c>
      <c r="DH24" s="102">
        <v>0</v>
      </c>
      <c r="DI24" s="101">
        <v>2396</v>
      </c>
      <c r="DJ24" s="193">
        <v>2288</v>
      </c>
      <c r="DK24" s="193">
        <v>108</v>
      </c>
      <c r="DL24" s="193">
        <v>0</v>
      </c>
      <c r="DM24" s="102">
        <v>0</v>
      </c>
    </row>
    <row r="25" spans="1:117" x14ac:dyDescent="0.3">
      <c r="A25" s="405"/>
      <c r="C25" s="116" t="s">
        <v>94</v>
      </c>
      <c r="D25" s="106">
        <f t="shared" si="2"/>
        <v>31839</v>
      </c>
      <c r="E25" s="194">
        <f t="shared" si="3"/>
        <v>30961</v>
      </c>
      <c r="F25" s="194">
        <f t="shared" si="4"/>
        <v>875</v>
      </c>
      <c r="G25" s="194">
        <f t="shared" si="5"/>
        <v>3</v>
      </c>
      <c r="H25" s="107">
        <f t="shared" si="6"/>
        <v>0</v>
      </c>
      <c r="I25" s="108">
        <f t="shared" si="7"/>
        <v>97.242375702754487</v>
      </c>
      <c r="J25" s="109">
        <f t="shared" si="8"/>
        <v>2.7482018907629007</v>
      </c>
      <c r="K25" s="109">
        <f t="shared" si="9"/>
        <v>9.4224064826156605E-3</v>
      </c>
      <c r="L25" s="110">
        <f t="shared" si="10"/>
        <v>0</v>
      </c>
      <c r="M25" s="106">
        <v>408</v>
      </c>
      <c r="N25" s="194">
        <v>391</v>
      </c>
      <c r="O25" s="194">
        <v>17</v>
      </c>
      <c r="P25" s="194">
        <v>0</v>
      </c>
      <c r="Q25" s="107">
        <v>0</v>
      </c>
      <c r="R25" s="106">
        <v>460</v>
      </c>
      <c r="S25" s="194">
        <v>427</v>
      </c>
      <c r="T25" s="194">
        <v>33</v>
      </c>
      <c r="U25" s="194">
        <v>0</v>
      </c>
      <c r="V25" s="107">
        <v>0</v>
      </c>
      <c r="W25" s="106">
        <v>655</v>
      </c>
      <c r="X25" s="194">
        <v>628</v>
      </c>
      <c r="Y25" s="194">
        <v>27</v>
      </c>
      <c r="Z25" s="194">
        <v>0</v>
      </c>
      <c r="AA25" s="107">
        <v>0</v>
      </c>
      <c r="AB25" s="106">
        <v>1070</v>
      </c>
      <c r="AC25" s="194">
        <v>1044</v>
      </c>
      <c r="AD25" s="194">
        <v>26</v>
      </c>
      <c r="AE25" s="194">
        <v>0</v>
      </c>
      <c r="AF25" s="107">
        <v>0</v>
      </c>
      <c r="AG25" s="106">
        <v>1071</v>
      </c>
      <c r="AH25" s="194">
        <v>1033</v>
      </c>
      <c r="AI25" s="194">
        <v>38</v>
      </c>
      <c r="AJ25" s="194">
        <v>0</v>
      </c>
      <c r="AK25" s="107">
        <v>0</v>
      </c>
      <c r="AL25" s="106">
        <v>1336</v>
      </c>
      <c r="AM25" s="194">
        <v>1286</v>
      </c>
      <c r="AN25" s="194">
        <v>50</v>
      </c>
      <c r="AO25" s="194">
        <v>0</v>
      </c>
      <c r="AP25" s="107">
        <v>0</v>
      </c>
      <c r="AQ25" s="106">
        <v>1436</v>
      </c>
      <c r="AR25" s="194">
        <v>1387</v>
      </c>
      <c r="AS25" s="194">
        <v>49</v>
      </c>
      <c r="AT25" s="194">
        <v>0</v>
      </c>
      <c r="AU25" s="107">
        <v>0</v>
      </c>
      <c r="AV25" s="106">
        <v>1436</v>
      </c>
      <c r="AW25" s="194">
        <v>1398</v>
      </c>
      <c r="AX25" s="194">
        <v>38</v>
      </c>
      <c r="AY25" s="194">
        <v>0</v>
      </c>
      <c r="AZ25" s="107">
        <v>0</v>
      </c>
      <c r="BA25" s="106">
        <v>1370</v>
      </c>
      <c r="BB25" s="194">
        <v>1315</v>
      </c>
      <c r="BC25" s="194">
        <v>55</v>
      </c>
      <c r="BD25" s="194">
        <v>0</v>
      </c>
      <c r="BE25" s="107">
        <v>0</v>
      </c>
      <c r="BF25" s="106">
        <v>1597</v>
      </c>
      <c r="BG25" s="194">
        <v>1544</v>
      </c>
      <c r="BH25" s="194">
        <v>52</v>
      </c>
      <c r="BI25" s="194">
        <v>1</v>
      </c>
      <c r="BJ25" s="107">
        <v>0</v>
      </c>
      <c r="BK25" s="106">
        <v>1831</v>
      </c>
      <c r="BL25" s="194">
        <v>1785</v>
      </c>
      <c r="BM25" s="194">
        <v>46</v>
      </c>
      <c r="BN25" s="194">
        <v>0</v>
      </c>
      <c r="BO25" s="107">
        <v>0</v>
      </c>
      <c r="BP25" s="106">
        <v>2193</v>
      </c>
      <c r="BQ25" s="194">
        <v>2143</v>
      </c>
      <c r="BR25" s="194">
        <v>50</v>
      </c>
      <c r="BS25" s="194">
        <v>0</v>
      </c>
      <c r="BT25" s="107">
        <v>0</v>
      </c>
      <c r="BU25" s="106">
        <v>1761</v>
      </c>
      <c r="BV25" s="194">
        <v>1698</v>
      </c>
      <c r="BW25" s="194">
        <v>63</v>
      </c>
      <c r="BX25" s="194">
        <v>0</v>
      </c>
      <c r="BY25" s="107">
        <v>0</v>
      </c>
      <c r="BZ25" s="106">
        <v>1962</v>
      </c>
      <c r="CA25" s="194">
        <v>1924</v>
      </c>
      <c r="CB25" s="194">
        <v>38</v>
      </c>
      <c r="CC25" s="194">
        <v>0</v>
      </c>
      <c r="CD25" s="107">
        <v>0</v>
      </c>
      <c r="CE25" s="106">
        <v>1911</v>
      </c>
      <c r="CF25" s="194">
        <v>1862</v>
      </c>
      <c r="CG25" s="194">
        <v>49</v>
      </c>
      <c r="CH25" s="194">
        <v>0</v>
      </c>
      <c r="CI25" s="107">
        <v>0</v>
      </c>
      <c r="CJ25" s="106">
        <v>1764</v>
      </c>
      <c r="CK25" s="194">
        <v>1723</v>
      </c>
      <c r="CL25" s="194">
        <v>40</v>
      </c>
      <c r="CM25" s="194">
        <v>1</v>
      </c>
      <c r="CN25" s="107">
        <v>0</v>
      </c>
      <c r="CO25" s="106">
        <v>1798</v>
      </c>
      <c r="CP25" s="194">
        <v>1748</v>
      </c>
      <c r="CQ25" s="194">
        <v>50</v>
      </c>
      <c r="CR25" s="194">
        <v>0</v>
      </c>
      <c r="CS25" s="107">
        <v>0</v>
      </c>
      <c r="CT25" s="106">
        <v>1906</v>
      </c>
      <c r="CU25" s="194">
        <v>1869</v>
      </c>
      <c r="CV25" s="194">
        <v>37</v>
      </c>
      <c r="CW25" s="194">
        <v>0</v>
      </c>
      <c r="CX25" s="107">
        <v>0</v>
      </c>
      <c r="CY25" s="106">
        <v>1992</v>
      </c>
      <c r="CZ25" s="194">
        <v>1946</v>
      </c>
      <c r="DA25" s="194">
        <v>45</v>
      </c>
      <c r="DB25" s="194">
        <v>1</v>
      </c>
      <c r="DC25" s="107">
        <v>0</v>
      </c>
      <c r="DD25" s="106">
        <v>2172</v>
      </c>
      <c r="DE25" s="194">
        <v>2124</v>
      </c>
      <c r="DF25" s="194">
        <v>48</v>
      </c>
      <c r="DG25" s="194">
        <v>0</v>
      </c>
      <c r="DH25" s="107">
        <v>0</v>
      </c>
      <c r="DI25" s="106">
        <v>1710</v>
      </c>
      <c r="DJ25" s="194">
        <v>1686</v>
      </c>
      <c r="DK25" s="194">
        <v>24</v>
      </c>
      <c r="DL25" s="194">
        <v>0</v>
      </c>
      <c r="DM25" s="107">
        <v>0</v>
      </c>
    </row>
    <row r="26" spans="1:117" x14ac:dyDescent="0.3">
      <c r="A26" s="405"/>
      <c r="C26" s="117" t="s">
        <v>95</v>
      </c>
      <c r="D26" s="101">
        <f t="shared" si="2"/>
        <v>41617</v>
      </c>
      <c r="E26" s="193">
        <f t="shared" si="3"/>
        <v>40932</v>
      </c>
      <c r="F26" s="193">
        <f t="shared" si="4"/>
        <v>680</v>
      </c>
      <c r="G26" s="193">
        <f t="shared" si="5"/>
        <v>5</v>
      </c>
      <c r="H26" s="102">
        <f t="shared" si="6"/>
        <v>0</v>
      </c>
      <c r="I26" s="103">
        <f t="shared" si="7"/>
        <v>98.354038013311879</v>
      </c>
      <c r="J26" s="104">
        <f t="shared" si="8"/>
        <v>1.6339476656174159</v>
      </c>
      <c r="K26" s="104">
        <f t="shared" si="9"/>
        <v>1.2014321070716295E-2</v>
      </c>
      <c r="L26" s="105">
        <f t="shared" si="10"/>
        <v>0</v>
      </c>
      <c r="M26" s="101">
        <v>571</v>
      </c>
      <c r="N26" s="193">
        <v>551</v>
      </c>
      <c r="O26" s="193">
        <v>20</v>
      </c>
      <c r="P26" s="193">
        <v>0</v>
      </c>
      <c r="Q26" s="102">
        <v>0</v>
      </c>
      <c r="R26" s="101">
        <v>409</v>
      </c>
      <c r="S26" s="193">
        <v>401</v>
      </c>
      <c r="T26" s="193">
        <v>7</v>
      </c>
      <c r="U26" s="193">
        <v>1</v>
      </c>
      <c r="V26" s="102">
        <v>0</v>
      </c>
      <c r="W26" s="101">
        <v>674</v>
      </c>
      <c r="X26" s="193">
        <v>653</v>
      </c>
      <c r="Y26" s="193">
        <v>21</v>
      </c>
      <c r="Z26" s="193">
        <v>0</v>
      </c>
      <c r="AA26" s="102">
        <v>0</v>
      </c>
      <c r="AB26" s="101">
        <v>1444</v>
      </c>
      <c r="AC26" s="193">
        <v>1414</v>
      </c>
      <c r="AD26" s="193">
        <v>30</v>
      </c>
      <c r="AE26" s="193">
        <v>0</v>
      </c>
      <c r="AF26" s="102">
        <v>0</v>
      </c>
      <c r="AG26" s="101">
        <v>1476</v>
      </c>
      <c r="AH26" s="193">
        <v>1446</v>
      </c>
      <c r="AI26" s="193">
        <v>30</v>
      </c>
      <c r="AJ26" s="193">
        <v>0</v>
      </c>
      <c r="AK26" s="102">
        <v>0</v>
      </c>
      <c r="AL26" s="101">
        <v>1931</v>
      </c>
      <c r="AM26" s="193">
        <v>1901</v>
      </c>
      <c r="AN26" s="193">
        <v>29</v>
      </c>
      <c r="AO26" s="193">
        <v>1</v>
      </c>
      <c r="AP26" s="102">
        <v>0</v>
      </c>
      <c r="AQ26" s="101">
        <v>2226</v>
      </c>
      <c r="AR26" s="193">
        <v>2190</v>
      </c>
      <c r="AS26" s="193">
        <v>36</v>
      </c>
      <c r="AT26" s="193">
        <v>0</v>
      </c>
      <c r="AU26" s="102">
        <v>0</v>
      </c>
      <c r="AV26" s="101">
        <v>1992</v>
      </c>
      <c r="AW26" s="193">
        <v>1961</v>
      </c>
      <c r="AX26" s="193">
        <v>31</v>
      </c>
      <c r="AY26" s="193">
        <v>0</v>
      </c>
      <c r="AZ26" s="102">
        <v>0</v>
      </c>
      <c r="BA26" s="101">
        <v>1789</v>
      </c>
      <c r="BB26" s="193">
        <v>1765</v>
      </c>
      <c r="BC26" s="193">
        <v>23</v>
      </c>
      <c r="BD26" s="193">
        <v>1</v>
      </c>
      <c r="BE26" s="102">
        <v>0</v>
      </c>
      <c r="BF26" s="101">
        <v>2126</v>
      </c>
      <c r="BG26" s="193">
        <v>2099</v>
      </c>
      <c r="BH26" s="193">
        <v>27</v>
      </c>
      <c r="BI26" s="193">
        <v>0</v>
      </c>
      <c r="BJ26" s="102">
        <v>0</v>
      </c>
      <c r="BK26" s="101">
        <v>2502</v>
      </c>
      <c r="BL26" s="193">
        <v>2448</v>
      </c>
      <c r="BM26" s="193">
        <v>54</v>
      </c>
      <c r="BN26" s="193">
        <v>0</v>
      </c>
      <c r="BO26" s="102">
        <v>0</v>
      </c>
      <c r="BP26" s="101">
        <v>2668</v>
      </c>
      <c r="BQ26" s="193">
        <v>2627</v>
      </c>
      <c r="BR26" s="193">
        <v>40</v>
      </c>
      <c r="BS26" s="193">
        <v>1</v>
      </c>
      <c r="BT26" s="102">
        <v>0</v>
      </c>
      <c r="BU26" s="101">
        <v>2453</v>
      </c>
      <c r="BV26" s="193">
        <v>2412</v>
      </c>
      <c r="BW26" s="193">
        <v>41</v>
      </c>
      <c r="BX26" s="193">
        <v>0</v>
      </c>
      <c r="BY26" s="102">
        <v>0</v>
      </c>
      <c r="BZ26" s="101">
        <v>2327</v>
      </c>
      <c r="CA26" s="193">
        <v>2280</v>
      </c>
      <c r="CB26" s="193">
        <v>47</v>
      </c>
      <c r="CC26" s="193">
        <v>0</v>
      </c>
      <c r="CD26" s="102">
        <v>0</v>
      </c>
      <c r="CE26" s="101">
        <v>2510</v>
      </c>
      <c r="CF26" s="193">
        <v>2469</v>
      </c>
      <c r="CG26" s="193">
        <v>41</v>
      </c>
      <c r="CH26" s="193">
        <v>0</v>
      </c>
      <c r="CI26" s="102">
        <v>0</v>
      </c>
      <c r="CJ26" s="101">
        <v>2371</v>
      </c>
      <c r="CK26" s="193">
        <v>2346</v>
      </c>
      <c r="CL26" s="193">
        <v>25</v>
      </c>
      <c r="CM26" s="193">
        <v>0</v>
      </c>
      <c r="CN26" s="102">
        <v>0</v>
      </c>
      <c r="CO26" s="101">
        <v>2295</v>
      </c>
      <c r="CP26" s="193">
        <v>2259</v>
      </c>
      <c r="CQ26" s="193">
        <v>35</v>
      </c>
      <c r="CR26" s="193">
        <v>1</v>
      </c>
      <c r="CS26" s="102">
        <v>0</v>
      </c>
      <c r="CT26" s="101">
        <v>2396</v>
      </c>
      <c r="CU26" s="193">
        <v>2371</v>
      </c>
      <c r="CV26" s="193">
        <v>25</v>
      </c>
      <c r="CW26" s="193">
        <v>0</v>
      </c>
      <c r="CX26" s="102">
        <v>0</v>
      </c>
      <c r="CY26" s="101">
        <v>2697</v>
      </c>
      <c r="CZ26" s="193">
        <v>2643</v>
      </c>
      <c r="DA26" s="193">
        <v>54</v>
      </c>
      <c r="DB26" s="193">
        <v>0</v>
      </c>
      <c r="DC26" s="102">
        <v>0</v>
      </c>
      <c r="DD26" s="101">
        <v>2539</v>
      </c>
      <c r="DE26" s="193">
        <v>2503</v>
      </c>
      <c r="DF26" s="193">
        <v>36</v>
      </c>
      <c r="DG26" s="193">
        <v>0</v>
      </c>
      <c r="DH26" s="102">
        <v>0</v>
      </c>
      <c r="DI26" s="101">
        <v>2221</v>
      </c>
      <c r="DJ26" s="193">
        <v>2193</v>
      </c>
      <c r="DK26" s="193">
        <v>28</v>
      </c>
      <c r="DL26" s="193">
        <v>0</v>
      </c>
      <c r="DM26" s="102">
        <v>0</v>
      </c>
    </row>
    <row r="27" spans="1:117" x14ac:dyDescent="0.3">
      <c r="A27" s="405"/>
      <c r="C27" s="116" t="s">
        <v>96</v>
      </c>
      <c r="D27" s="106">
        <f t="shared" si="2"/>
        <v>32564</v>
      </c>
      <c r="E27" s="194">
        <f t="shared" si="3"/>
        <v>30756</v>
      </c>
      <c r="F27" s="194">
        <f t="shared" si="4"/>
        <v>1806</v>
      </c>
      <c r="G27" s="194">
        <f t="shared" si="5"/>
        <v>2</v>
      </c>
      <c r="H27" s="107">
        <f t="shared" si="6"/>
        <v>0</v>
      </c>
      <c r="I27" s="108">
        <f t="shared" si="7"/>
        <v>94.447856528681982</v>
      </c>
      <c r="J27" s="109">
        <f t="shared" si="8"/>
        <v>5.5460017196904552</v>
      </c>
      <c r="K27" s="109">
        <f t="shared" si="9"/>
        <v>6.1417516275641812E-3</v>
      </c>
      <c r="L27" s="110">
        <f t="shared" si="10"/>
        <v>0</v>
      </c>
      <c r="M27" s="106">
        <v>373</v>
      </c>
      <c r="N27" s="194">
        <v>347</v>
      </c>
      <c r="O27" s="194">
        <v>26</v>
      </c>
      <c r="P27" s="194">
        <v>0</v>
      </c>
      <c r="Q27" s="107">
        <v>0</v>
      </c>
      <c r="R27" s="106">
        <v>391</v>
      </c>
      <c r="S27" s="194">
        <v>370</v>
      </c>
      <c r="T27" s="194">
        <v>21</v>
      </c>
      <c r="U27" s="194">
        <v>0</v>
      </c>
      <c r="V27" s="107">
        <v>0</v>
      </c>
      <c r="W27" s="106">
        <v>742</v>
      </c>
      <c r="X27" s="194">
        <v>709</v>
      </c>
      <c r="Y27" s="194">
        <v>33</v>
      </c>
      <c r="Z27" s="194">
        <v>0</v>
      </c>
      <c r="AA27" s="107">
        <v>0</v>
      </c>
      <c r="AB27" s="106">
        <v>1075</v>
      </c>
      <c r="AC27" s="194">
        <v>1040</v>
      </c>
      <c r="AD27" s="194">
        <v>35</v>
      </c>
      <c r="AE27" s="194">
        <v>0</v>
      </c>
      <c r="AF27" s="107">
        <v>0</v>
      </c>
      <c r="AG27" s="106">
        <v>1184</v>
      </c>
      <c r="AH27" s="194">
        <v>1136</v>
      </c>
      <c r="AI27" s="194">
        <v>48</v>
      </c>
      <c r="AJ27" s="194">
        <v>0</v>
      </c>
      <c r="AK27" s="107">
        <v>0</v>
      </c>
      <c r="AL27" s="106">
        <v>1396</v>
      </c>
      <c r="AM27" s="194">
        <v>1334</v>
      </c>
      <c r="AN27" s="194">
        <v>62</v>
      </c>
      <c r="AO27" s="194">
        <v>0</v>
      </c>
      <c r="AP27" s="107">
        <v>0</v>
      </c>
      <c r="AQ27" s="106">
        <v>1536</v>
      </c>
      <c r="AR27" s="194">
        <v>1462</v>
      </c>
      <c r="AS27" s="194">
        <v>74</v>
      </c>
      <c r="AT27" s="194">
        <v>0</v>
      </c>
      <c r="AU27" s="107">
        <v>0</v>
      </c>
      <c r="AV27" s="106">
        <v>1570</v>
      </c>
      <c r="AW27" s="194">
        <v>1496</v>
      </c>
      <c r="AX27" s="194">
        <v>73</v>
      </c>
      <c r="AY27" s="194">
        <v>1</v>
      </c>
      <c r="AZ27" s="107">
        <v>0</v>
      </c>
      <c r="BA27" s="106">
        <v>1485</v>
      </c>
      <c r="BB27" s="194">
        <v>1422</v>
      </c>
      <c r="BC27" s="194">
        <v>63</v>
      </c>
      <c r="BD27" s="194">
        <v>0</v>
      </c>
      <c r="BE27" s="107">
        <v>0</v>
      </c>
      <c r="BF27" s="106">
        <v>1762</v>
      </c>
      <c r="BG27" s="194">
        <v>1636</v>
      </c>
      <c r="BH27" s="194">
        <v>125</v>
      </c>
      <c r="BI27" s="194">
        <v>1</v>
      </c>
      <c r="BJ27" s="107">
        <v>0</v>
      </c>
      <c r="BK27" s="106">
        <v>2078</v>
      </c>
      <c r="BL27" s="194">
        <v>1916</v>
      </c>
      <c r="BM27" s="194">
        <v>162</v>
      </c>
      <c r="BN27" s="194">
        <v>0</v>
      </c>
      <c r="BO27" s="107">
        <v>0</v>
      </c>
      <c r="BP27" s="106">
        <v>2139</v>
      </c>
      <c r="BQ27" s="194">
        <v>2034</v>
      </c>
      <c r="BR27" s="194">
        <v>105</v>
      </c>
      <c r="BS27" s="194">
        <v>0</v>
      </c>
      <c r="BT27" s="107">
        <v>0</v>
      </c>
      <c r="BU27" s="106">
        <v>1954</v>
      </c>
      <c r="BV27" s="194">
        <v>1858</v>
      </c>
      <c r="BW27" s="194">
        <v>96</v>
      </c>
      <c r="BX27" s="194">
        <v>0</v>
      </c>
      <c r="BY27" s="107">
        <v>0</v>
      </c>
      <c r="BZ27" s="106">
        <v>1905</v>
      </c>
      <c r="CA27" s="194">
        <v>1787</v>
      </c>
      <c r="CB27" s="194">
        <v>118</v>
      </c>
      <c r="CC27" s="194">
        <v>0</v>
      </c>
      <c r="CD27" s="107">
        <v>0</v>
      </c>
      <c r="CE27" s="106">
        <v>2037</v>
      </c>
      <c r="CF27" s="194">
        <v>1869</v>
      </c>
      <c r="CG27" s="194">
        <v>168</v>
      </c>
      <c r="CH27" s="194">
        <v>0</v>
      </c>
      <c r="CI27" s="107">
        <v>0</v>
      </c>
      <c r="CJ27" s="106">
        <v>1872</v>
      </c>
      <c r="CK27" s="194">
        <v>1756</v>
      </c>
      <c r="CL27" s="194">
        <v>116</v>
      </c>
      <c r="CM27" s="194">
        <v>0</v>
      </c>
      <c r="CN27" s="107">
        <v>0</v>
      </c>
      <c r="CO27" s="106">
        <v>1772</v>
      </c>
      <c r="CP27" s="194">
        <v>1671</v>
      </c>
      <c r="CQ27" s="194">
        <v>101</v>
      </c>
      <c r="CR27" s="194">
        <v>0</v>
      </c>
      <c r="CS27" s="107">
        <v>0</v>
      </c>
      <c r="CT27" s="106">
        <v>1797</v>
      </c>
      <c r="CU27" s="194">
        <v>1720</v>
      </c>
      <c r="CV27" s="194">
        <v>77</v>
      </c>
      <c r="CW27" s="194">
        <v>0</v>
      </c>
      <c r="CX27" s="107">
        <v>0</v>
      </c>
      <c r="CY27" s="106">
        <v>1672</v>
      </c>
      <c r="CZ27" s="194">
        <v>1584</v>
      </c>
      <c r="DA27" s="194">
        <v>88</v>
      </c>
      <c r="DB27" s="194">
        <v>0</v>
      </c>
      <c r="DC27" s="107">
        <v>0</v>
      </c>
      <c r="DD27" s="106">
        <v>2043</v>
      </c>
      <c r="DE27" s="194">
        <v>1935</v>
      </c>
      <c r="DF27" s="194">
        <v>108</v>
      </c>
      <c r="DG27" s="194">
        <v>0</v>
      </c>
      <c r="DH27" s="107">
        <v>0</v>
      </c>
      <c r="DI27" s="106">
        <v>1781</v>
      </c>
      <c r="DJ27" s="194">
        <v>1674</v>
      </c>
      <c r="DK27" s="194">
        <v>107</v>
      </c>
      <c r="DL27" s="194">
        <v>0</v>
      </c>
      <c r="DM27" s="107">
        <v>0</v>
      </c>
    </row>
    <row r="28" spans="1:117" x14ac:dyDescent="0.3">
      <c r="A28" s="405"/>
      <c r="C28" s="117" t="s">
        <v>97</v>
      </c>
      <c r="D28" s="101">
        <f t="shared" si="2"/>
        <v>22250</v>
      </c>
      <c r="E28" s="193">
        <f t="shared" si="3"/>
        <v>21848</v>
      </c>
      <c r="F28" s="193">
        <f t="shared" si="4"/>
        <v>401</v>
      </c>
      <c r="G28" s="193">
        <f t="shared" si="5"/>
        <v>1</v>
      </c>
      <c r="H28" s="102">
        <f t="shared" si="6"/>
        <v>0</v>
      </c>
      <c r="I28" s="103">
        <f t="shared" si="7"/>
        <v>98.193258426966295</v>
      </c>
      <c r="J28" s="104">
        <f t="shared" si="8"/>
        <v>1.8022471910112359</v>
      </c>
      <c r="K28" s="104">
        <f t="shared" si="9"/>
        <v>4.4943820224719105E-3</v>
      </c>
      <c r="L28" s="105">
        <f t="shared" si="10"/>
        <v>0</v>
      </c>
      <c r="M28" s="101">
        <v>274</v>
      </c>
      <c r="N28" s="193">
        <v>247</v>
      </c>
      <c r="O28" s="193">
        <v>27</v>
      </c>
      <c r="P28" s="193">
        <v>0</v>
      </c>
      <c r="Q28" s="102">
        <v>0</v>
      </c>
      <c r="R28" s="101">
        <v>232</v>
      </c>
      <c r="S28" s="193">
        <v>221</v>
      </c>
      <c r="T28" s="193">
        <v>11</v>
      </c>
      <c r="U28" s="193">
        <v>0</v>
      </c>
      <c r="V28" s="102">
        <v>0</v>
      </c>
      <c r="W28" s="101">
        <v>521</v>
      </c>
      <c r="X28" s="193">
        <v>514</v>
      </c>
      <c r="Y28" s="193">
        <v>7</v>
      </c>
      <c r="Z28" s="193">
        <v>0</v>
      </c>
      <c r="AA28" s="102">
        <v>0</v>
      </c>
      <c r="AB28" s="101">
        <v>787</v>
      </c>
      <c r="AC28" s="193">
        <v>774</v>
      </c>
      <c r="AD28" s="193">
        <v>13</v>
      </c>
      <c r="AE28" s="193">
        <v>0</v>
      </c>
      <c r="AF28" s="102">
        <v>0</v>
      </c>
      <c r="AG28" s="101">
        <v>738</v>
      </c>
      <c r="AH28" s="193">
        <v>731</v>
      </c>
      <c r="AI28" s="193">
        <v>7</v>
      </c>
      <c r="AJ28" s="193">
        <v>0</v>
      </c>
      <c r="AK28" s="102">
        <v>0</v>
      </c>
      <c r="AL28" s="101">
        <v>1020</v>
      </c>
      <c r="AM28" s="193">
        <v>1006</v>
      </c>
      <c r="AN28" s="193">
        <v>14</v>
      </c>
      <c r="AO28" s="193">
        <v>0</v>
      </c>
      <c r="AP28" s="102">
        <v>0</v>
      </c>
      <c r="AQ28" s="101">
        <v>1046</v>
      </c>
      <c r="AR28" s="193">
        <v>1032</v>
      </c>
      <c r="AS28" s="193">
        <v>14</v>
      </c>
      <c r="AT28" s="193">
        <v>0</v>
      </c>
      <c r="AU28" s="102">
        <v>0</v>
      </c>
      <c r="AV28" s="101">
        <v>1080</v>
      </c>
      <c r="AW28" s="193">
        <v>1062</v>
      </c>
      <c r="AX28" s="193">
        <v>18</v>
      </c>
      <c r="AY28" s="193">
        <v>0</v>
      </c>
      <c r="AZ28" s="102">
        <v>0</v>
      </c>
      <c r="BA28" s="101">
        <v>932</v>
      </c>
      <c r="BB28" s="193">
        <v>909</v>
      </c>
      <c r="BC28" s="193">
        <v>22</v>
      </c>
      <c r="BD28" s="193">
        <v>1</v>
      </c>
      <c r="BE28" s="102">
        <v>0</v>
      </c>
      <c r="BF28" s="101">
        <v>1126</v>
      </c>
      <c r="BG28" s="193">
        <v>1107</v>
      </c>
      <c r="BH28" s="193">
        <v>19</v>
      </c>
      <c r="BI28" s="193">
        <v>0</v>
      </c>
      <c r="BJ28" s="102">
        <v>0</v>
      </c>
      <c r="BK28" s="101">
        <v>1331</v>
      </c>
      <c r="BL28" s="193">
        <v>1319</v>
      </c>
      <c r="BM28" s="193">
        <v>12</v>
      </c>
      <c r="BN28" s="193">
        <v>0</v>
      </c>
      <c r="BO28" s="102">
        <v>0</v>
      </c>
      <c r="BP28" s="101">
        <v>1380</v>
      </c>
      <c r="BQ28" s="193">
        <v>1339</v>
      </c>
      <c r="BR28" s="193">
        <v>41</v>
      </c>
      <c r="BS28" s="193">
        <v>0</v>
      </c>
      <c r="BT28" s="102">
        <v>0</v>
      </c>
      <c r="BU28" s="101">
        <v>1277</v>
      </c>
      <c r="BV28" s="193">
        <v>1248</v>
      </c>
      <c r="BW28" s="193">
        <v>29</v>
      </c>
      <c r="BX28" s="193">
        <v>0</v>
      </c>
      <c r="BY28" s="102">
        <v>0</v>
      </c>
      <c r="BZ28" s="101">
        <v>1272</v>
      </c>
      <c r="CA28" s="193">
        <v>1244</v>
      </c>
      <c r="CB28" s="193">
        <v>28</v>
      </c>
      <c r="CC28" s="193">
        <v>0</v>
      </c>
      <c r="CD28" s="102">
        <v>0</v>
      </c>
      <c r="CE28" s="101">
        <v>1376</v>
      </c>
      <c r="CF28" s="193">
        <v>1350</v>
      </c>
      <c r="CG28" s="193">
        <v>26</v>
      </c>
      <c r="CH28" s="193">
        <v>0</v>
      </c>
      <c r="CI28" s="102">
        <v>0</v>
      </c>
      <c r="CJ28" s="101">
        <v>1280</v>
      </c>
      <c r="CK28" s="193">
        <v>1254</v>
      </c>
      <c r="CL28" s="193">
        <v>26</v>
      </c>
      <c r="CM28" s="193">
        <v>0</v>
      </c>
      <c r="CN28" s="102">
        <v>0</v>
      </c>
      <c r="CO28" s="101">
        <v>1092</v>
      </c>
      <c r="CP28" s="193">
        <v>1073</v>
      </c>
      <c r="CQ28" s="193">
        <v>19</v>
      </c>
      <c r="CR28" s="193">
        <v>0</v>
      </c>
      <c r="CS28" s="102">
        <v>0</v>
      </c>
      <c r="CT28" s="101">
        <v>1231</v>
      </c>
      <c r="CU28" s="193">
        <v>1209</v>
      </c>
      <c r="CV28" s="193">
        <v>22</v>
      </c>
      <c r="CW28" s="193">
        <v>0</v>
      </c>
      <c r="CX28" s="102">
        <v>0</v>
      </c>
      <c r="CY28" s="101">
        <v>1514</v>
      </c>
      <c r="CZ28" s="193">
        <v>1500</v>
      </c>
      <c r="DA28" s="193">
        <v>14</v>
      </c>
      <c r="DB28" s="193">
        <v>0</v>
      </c>
      <c r="DC28" s="102">
        <v>0</v>
      </c>
      <c r="DD28" s="101">
        <v>1488</v>
      </c>
      <c r="DE28" s="193">
        <v>1471</v>
      </c>
      <c r="DF28" s="193">
        <v>17</v>
      </c>
      <c r="DG28" s="193">
        <v>0</v>
      </c>
      <c r="DH28" s="102">
        <v>0</v>
      </c>
      <c r="DI28" s="101">
        <v>1253</v>
      </c>
      <c r="DJ28" s="193">
        <v>1238</v>
      </c>
      <c r="DK28" s="193">
        <v>15</v>
      </c>
      <c r="DL28" s="193">
        <v>0</v>
      </c>
      <c r="DM28" s="102">
        <v>0</v>
      </c>
    </row>
    <row r="29" spans="1:117" x14ac:dyDescent="0.3">
      <c r="A29" s="405"/>
      <c r="C29" s="116" t="s">
        <v>98</v>
      </c>
      <c r="D29" s="106">
        <f t="shared" si="2"/>
        <v>26901</v>
      </c>
      <c r="E29" s="194">
        <f t="shared" si="3"/>
        <v>26565</v>
      </c>
      <c r="F29" s="194">
        <f t="shared" si="4"/>
        <v>335</v>
      </c>
      <c r="G29" s="194">
        <f t="shared" si="5"/>
        <v>1</v>
      </c>
      <c r="H29" s="107">
        <f t="shared" si="6"/>
        <v>0</v>
      </c>
      <c r="I29" s="108">
        <f t="shared" si="7"/>
        <v>98.750975800156127</v>
      </c>
      <c r="J29" s="109">
        <f t="shared" si="8"/>
        <v>1.2453068659157651</v>
      </c>
      <c r="K29" s="109">
        <f t="shared" si="9"/>
        <v>3.7173339281067622E-3</v>
      </c>
      <c r="L29" s="110">
        <f t="shared" si="10"/>
        <v>0</v>
      </c>
      <c r="M29" s="106">
        <v>316</v>
      </c>
      <c r="N29" s="194">
        <v>308</v>
      </c>
      <c r="O29" s="194">
        <v>8</v>
      </c>
      <c r="P29" s="194">
        <v>0</v>
      </c>
      <c r="Q29" s="107">
        <v>0</v>
      </c>
      <c r="R29" s="106">
        <v>287</v>
      </c>
      <c r="S29" s="194">
        <v>282</v>
      </c>
      <c r="T29" s="194">
        <v>5</v>
      </c>
      <c r="U29" s="194">
        <v>0</v>
      </c>
      <c r="V29" s="107">
        <v>0</v>
      </c>
      <c r="W29" s="106">
        <v>528</v>
      </c>
      <c r="X29" s="194">
        <v>525</v>
      </c>
      <c r="Y29" s="194">
        <v>3</v>
      </c>
      <c r="Z29" s="194">
        <v>0</v>
      </c>
      <c r="AA29" s="107">
        <v>0</v>
      </c>
      <c r="AB29" s="106">
        <v>893</v>
      </c>
      <c r="AC29" s="194">
        <v>884</v>
      </c>
      <c r="AD29" s="194">
        <v>9</v>
      </c>
      <c r="AE29" s="194">
        <v>0</v>
      </c>
      <c r="AF29" s="107">
        <v>0</v>
      </c>
      <c r="AG29" s="106">
        <v>974</v>
      </c>
      <c r="AH29" s="194">
        <v>959</v>
      </c>
      <c r="AI29" s="194">
        <v>15</v>
      </c>
      <c r="AJ29" s="194">
        <v>0</v>
      </c>
      <c r="AK29" s="107">
        <v>0</v>
      </c>
      <c r="AL29" s="106">
        <v>1230</v>
      </c>
      <c r="AM29" s="194">
        <v>1213</v>
      </c>
      <c r="AN29" s="194">
        <v>17</v>
      </c>
      <c r="AO29" s="194">
        <v>0</v>
      </c>
      <c r="AP29" s="107">
        <v>0</v>
      </c>
      <c r="AQ29" s="106">
        <v>1379</v>
      </c>
      <c r="AR29" s="194">
        <v>1361</v>
      </c>
      <c r="AS29" s="194">
        <v>18</v>
      </c>
      <c r="AT29" s="194">
        <v>0</v>
      </c>
      <c r="AU29" s="107">
        <v>0</v>
      </c>
      <c r="AV29" s="106">
        <v>1364</v>
      </c>
      <c r="AW29" s="194">
        <v>1347</v>
      </c>
      <c r="AX29" s="194">
        <v>17</v>
      </c>
      <c r="AY29" s="194">
        <v>0</v>
      </c>
      <c r="AZ29" s="107">
        <v>0</v>
      </c>
      <c r="BA29" s="106">
        <v>1153</v>
      </c>
      <c r="BB29" s="194">
        <v>1133</v>
      </c>
      <c r="BC29" s="194">
        <v>20</v>
      </c>
      <c r="BD29" s="194">
        <v>0</v>
      </c>
      <c r="BE29" s="107">
        <v>0</v>
      </c>
      <c r="BF29" s="106">
        <v>1283</v>
      </c>
      <c r="BG29" s="194">
        <v>1268</v>
      </c>
      <c r="BH29" s="194">
        <v>15</v>
      </c>
      <c r="BI29" s="194">
        <v>0</v>
      </c>
      <c r="BJ29" s="107">
        <v>0</v>
      </c>
      <c r="BK29" s="106">
        <v>1567</v>
      </c>
      <c r="BL29" s="194">
        <v>1547</v>
      </c>
      <c r="BM29" s="194">
        <v>19</v>
      </c>
      <c r="BN29" s="194">
        <v>1</v>
      </c>
      <c r="BO29" s="107">
        <v>0</v>
      </c>
      <c r="BP29" s="106">
        <v>1832</v>
      </c>
      <c r="BQ29" s="194">
        <v>1810</v>
      </c>
      <c r="BR29" s="194">
        <v>22</v>
      </c>
      <c r="BS29" s="194">
        <v>0</v>
      </c>
      <c r="BT29" s="107">
        <v>0</v>
      </c>
      <c r="BU29" s="106">
        <v>1621</v>
      </c>
      <c r="BV29" s="194">
        <v>1606</v>
      </c>
      <c r="BW29" s="194">
        <v>15</v>
      </c>
      <c r="BX29" s="194">
        <v>0</v>
      </c>
      <c r="BY29" s="107">
        <v>0</v>
      </c>
      <c r="BZ29" s="106">
        <v>1595</v>
      </c>
      <c r="CA29" s="194">
        <v>1574</v>
      </c>
      <c r="CB29" s="194">
        <v>21</v>
      </c>
      <c r="CC29" s="194">
        <v>0</v>
      </c>
      <c r="CD29" s="107">
        <v>0</v>
      </c>
      <c r="CE29" s="106">
        <v>1659</v>
      </c>
      <c r="CF29" s="194">
        <v>1634</v>
      </c>
      <c r="CG29" s="194">
        <v>25</v>
      </c>
      <c r="CH29" s="194">
        <v>0</v>
      </c>
      <c r="CI29" s="107">
        <v>0</v>
      </c>
      <c r="CJ29" s="106">
        <v>1535</v>
      </c>
      <c r="CK29" s="194">
        <v>1511</v>
      </c>
      <c r="CL29" s="194">
        <v>24</v>
      </c>
      <c r="CM29" s="194">
        <v>0</v>
      </c>
      <c r="CN29" s="107">
        <v>0</v>
      </c>
      <c r="CO29" s="106">
        <v>1483</v>
      </c>
      <c r="CP29" s="194">
        <v>1457</v>
      </c>
      <c r="CQ29" s="194">
        <v>26</v>
      </c>
      <c r="CR29" s="194">
        <v>0</v>
      </c>
      <c r="CS29" s="107">
        <v>0</v>
      </c>
      <c r="CT29" s="106">
        <v>1430</v>
      </c>
      <c r="CU29" s="194">
        <v>1415</v>
      </c>
      <c r="CV29" s="194">
        <v>15</v>
      </c>
      <c r="CW29" s="194">
        <v>0</v>
      </c>
      <c r="CX29" s="107">
        <v>0</v>
      </c>
      <c r="CY29" s="106">
        <v>1582</v>
      </c>
      <c r="CZ29" s="194">
        <v>1567</v>
      </c>
      <c r="DA29" s="194">
        <v>15</v>
      </c>
      <c r="DB29" s="194">
        <v>0</v>
      </c>
      <c r="DC29" s="107">
        <v>0</v>
      </c>
      <c r="DD29" s="106">
        <v>1773</v>
      </c>
      <c r="DE29" s="194">
        <v>1758</v>
      </c>
      <c r="DF29" s="194">
        <v>15</v>
      </c>
      <c r="DG29" s="194">
        <v>0</v>
      </c>
      <c r="DH29" s="107">
        <v>0</v>
      </c>
      <c r="DI29" s="106">
        <v>1417</v>
      </c>
      <c r="DJ29" s="194">
        <v>1406</v>
      </c>
      <c r="DK29" s="194">
        <v>11</v>
      </c>
      <c r="DL29" s="194">
        <v>0</v>
      </c>
      <c r="DM29" s="107">
        <v>0</v>
      </c>
    </row>
    <row r="30" spans="1:117" x14ac:dyDescent="0.3">
      <c r="A30" s="405"/>
      <c r="C30" s="117" t="s">
        <v>99</v>
      </c>
      <c r="D30" s="101">
        <f t="shared" si="2"/>
        <v>20653</v>
      </c>
      <c r="E30" s="193">
        <f t="shared" si="3"/>
        <v>20155</v>
      </c>
      <c r="F30" s="193">
        <f t="shared" si="4"/>
        <v>493</v>
      </c>
      <c r="G30" s="193">
        <f t="shared" si="5"/>
        <v>4</v>
      </c>
      <c r="H30" s="102">
        <f t="shared" si="6"/>
        <v>1</v>
      </c>
      <c r="I30" s="103">
        <f t="shared" si="7"/>
        <v>97.588728029826171</v>
      </c>
      <c r="J30" s="104">
        <f t="shared" si="8"/>
        <v>2.3870624122403523</v>
      </c>
      <c r="K30" s="104">
        <f t="shared" si="9"/>
        <v>1.9367646346777709E-2</v>
      </c>
      <c r="L30" s="105">
        <f t="shared" si="10"/>
        <v>4.8419115866944274E-3</v>
      </c>
      <c r="M30" s="101">
        <v>252</v>
      </c>
      <c r="N30" s="193">
        <v>236</v>
      </c>
      <c r="O30" s="193">
        <v>15</v>
      </c>
      <c r="P30" s="193">
        <v>1</v>
      </c>
      <c r="Q30" s="102">
        <v>0</v>
      </c>
      <c r="R30" s="101">
        <v>263</v>
      </c>
      <c r="S30" s="193">
        <v>247</v>
      </c>
      <c r="T30" s="193">
        <v>16</v>
      </c>
      <c r="U30" s="193">
        <v>0</v>
      </c>
      <c r="V30" s="102">
        <v>0</v>
      </c>
      <c r="W30" s="101">
        <v>368</v>
      </c>
      <c r="X30" s="193">
        <v>365</v>
      </c>
      <c r="Y30" s="193">
        <v>3</v>
      </c>
      <c r="Z30" s="193">
        <v>0</v>
      </c>
      <c r="AA30" s="102">
        <v>0</v>
      </c>
      <c r="AB30" s="101">
        <v>661</v>
      </c>
      <c r="AC30" s="193">
        <v>641</v>
      </c>
      <c r="AD30" s="193">
        <v>20</v>
      </c>
      <c r="AE30" s="193">
        <v>0</v>
      </c>
      <c r="AF30" s="102">
        <v>0</v>
      </c>
      <c r="AG30" s="101">
        <v>741</v>
      </c>
      <c r="AH30" s="193">
        <v>729</v>
      </c>
      <c r="AI30" s="193">
        <v>12</v>
      </c>
      <c r="AJ30" s="193">
        <v>0</v>
      </c>
      <c r="AK30" s="102">
        <v>0</v>
      </c>
      <c r="AL30" s="101">
        <v>771</v>
      </c>
      <c r="AM30" s="193">
        <v>758</v>
      </c>
      <c r="AN30" s="193">
        <v>13</v>
      </c>
      <c r="AO30" s="193">
        <v>0</v>
      </c>
      <c r="AP30" s="102">
        <v>0</v>
      </c>
      <c r="AQ30" s="101">
        <v>1086</v>
      </c>
      <c r="AR30" s="193">
        <v>1042</v>
      </c>
      <c r="AS30" s="193">
        <v>44</v>
      </c>
      <c r="AT30" s="193">
        <v>0</v>
      </c>
      <c r="AU30" s="102">
        <v>0</v>
      </c>
      <c r="AV30" s="101">
        <v>942</v>
      </c>
      <c r="AW30" s="193">
        <v>928</v>
      </c>
      <c r="AX30" s="193">
        <v>13</v>
      </c>
      <c r="AY30" s="193">
        <v>1</v>
      </c>
      <c r="AZ30" s="102">
        <v>0</v>
      </c>
      <c r="BA30" s="101">
        <v>831</v>
      </c>
      <c r="BB30" s="193">
        <v>819</v>
      </c>
      <c r="BC30" s="193">
        <v>11</v>
      </c>
      <c r="BD30" s="193">
        <v>1</v>
      </c>
      <c r="BE30" s="102">
        <v>0</v>
      </c>
      <c r="BF30" s="101">
        <v>1052</v>
      </c>
      <c r="BG30" s="193">
        <v>1035</v>
      </c>
      <c r="BH30" s="193">
        <v>17</v>
      </c>
      <c r="BI30" s="193">
        <v>0</v>
      </c>
      <c r="BJ30" s="102">
        <v>0</v>
      </c>
      <c r="BK30" s="101">
        <v>1137</v>
      </c>
      <c r="BL30" s="193">
        <v>1108</v>
      </c>
      <c r="BM30" s="193">
        <v>29</v>
      </c>
      <c r="BN30" s="193">
        <v>0</v>
      </c>
      <c r="BO30" s="102">
        <v>0</v>
      </c>
      <c r="BP30" s="101">
        <v>1312</v>
      </c>
      <c r="BQ30" s="193">
        <v>1283</v>
      </c>
      <c r="BR30" s="193">
        <v>28</v>
      </c>
      <c r="BS30" s="193">
        <v>1</v>
      </c>
      <c r="BT30" s="102">
        <v>0</v>
      </c>
      <c r="BU30" s="101">
        <v>1211</v>
      </c>
      <c r="BV30" s="193">
        <v>1183</v>
      </c>
      <c r="BW30" s="193">
        <v>28</v>
      </c>
      <c r="BX30" s="193">
        <v>0</v>
      </c>
      <c r="BY30" s="102">
        <v>0</v>
      </c>
      <c r="BZ30" s="101">
        <v>1222</v>
      </c>
      <c r="CA30" s="193">
        <v>1196</v>
      </c>
      <c r="CB30" s="193">
        <v>26</v>
      </c>
      <c r="CC30" s="193">
        <v>0</v>
      </c>
      <c r="CD30" s="102">
        <v>0</v>
      </c>
      <c r="CE30" s="101">
        <v>1273</v>
      </c>
      <c r="CF30" s="193">
        <v>1236</v>
      </c>
      <c r="CG30" s="193">
        <v>37</v>
      </c>
      <c r="CH30" s="193">
        <v>0</v>
      </c>
      <c r="CI30" s="102">
        <v>0</v>
      </c>
      <c r="CJ30" s="101">
        <v>1306</v>
      </c>
      <c r="CK30" s="193">
        <v>1263</v>
      </c>
      <c r="CL30" s="193">
        <v>43</v>
      </c>
      <c r="CM30" s="193">
        <v>0</v>
      </c>
      <c r="CN30" s="102">
        <v>0</v>
      </c>
      <c r="CO30" s="101">
        <v>1180</v>
      </c>
      <c r="CP30" s="193">
        <v>1153</v>
      </c>
      <c r="CQ30" s="193">
        <v>27</v>
      </c>
      <c r="CR30" s="193">
        <v>0</v>
      </c>
      <c r="CS30" s="102">
        <v>0</v>
      </c>
      <c r="CT30" s="101">
        <v>1272</v>
      </c>
      <c r="CU30" s="193">
        <v>1240</v>
      </c>
      <c r="CV30" s="193">
        <v>32</v>
      </c>
      <c r="CW30" s="193">
        <v>0</v>
      </c>
      <c r="CX30" s="102">
        <v>0</v>
      </c>
      <c r="CY30" s="101">
        <v>1267</v>
      </c>
      <c r="CZ30" s="193">
        <v>1242</v>
      </c>
      <c r="DA30" s="193">
        <v>25</v>
      </c>
      <c r="DB30" s="193">
        <v>0</v>
      </c>
      <c r="DC30" s="102">
        <v>0</v>
      </c>
      <c r="DD30" s="101">
        <v>1328</v>
      </c>
      <c r="DE30" s="193">
        <v>1301</v>
      </c>
      <c r="DF30" s="193">
        <v>27</v>
      </c>
      <c r="DG30" s="193">
        <v>0</v>
      </c>
      <c r="DH30" s="102">
        <v>0</v>
      </c>
      <c r="DI30" s="101">
        <v>1178</v>
      </c>
      <c r="DJ30" s="193">
        <v>1150</v>
      </c>
      <c r="DK30" s="193">
        <v>27</v>
      </c>
      <c r="DL30" s="193">
        <v>0</v>
      </c>
      <c r="DM30" s="102">
        <v>1</v>
      </c>
    </row>
    <row r="31" spans="1:117" x14ac:dyDescent="0.3">
      <c r="A31" s="405"/>
      <c r="C31" s="116" t="s">
        <v>100</v>
      </c>
      <c r="D31" s="106">
        <f t="shared" si="2"/>
        <v>49360</v>
      </c>
      <c r="E31" s="194">
        <f t="shared" si="3"/>
        <v>46773</v>
      </c>
      <c r="F31" s="194">
        <f t="shared" si="4"/>
        <v>2580</v>
      </c>
      <c r="G31" s="194">
        <f t="shared" si="5"/>
        <v>7</v>
      </c>
      <c r="H31" s="107">
        <f t="shared" si="6"/>
        <v>0</v>
      </c>
      <c r="I31" s="108">
        <f t="shared" si="7"/>
        <v>94.758914100486223</v>
      </c>
      <c r="J31" s="109">
        <f t="shared" si="8"/>
        <v>5.2269043760129659</v>
      </c>
      <c r="K31" s="109">
        <f t="shared" si="9"/>
        <v>1.4181523500810374E-2</v>
      </c>
      <c r="L31" s="110">
        <f t="shared" si="10"/>
        <v>0</v>
      </c>
      <c r="M31" s="106">
        <v>492</v>
      </c>
      <c r="N31" s="194">
        <v>435</v>
      </c>
      <c r="O31" s="194">
        <v>56</v>
      </c>
      <c r="P31" s="194">
        <v>1</v>
      </c>
      <c r="Q31" s="107">
        <v>0</v>
      </c>
      <c r="R31" s="106">
        <v>508</v>
      </c>
      <c r="S31" s="194">
        <v>474</v>
      </c>
      <c r="T31" s="194">
        <v>34</v>
      </c>
      <c r="U31" s="194">
        <v>0</v>
      </c>
      <c r="V31" s="107">
        <v>0</v>
      </c>
      <c r="W31" s="106">
        <v>895</v>
      </c>
      <c r="X31" s="194">
        <v>850</v>
      </c>
      <c r="Y31" s="194">
        <v>45</v>
      </c>
      <c r="Z31" s="194">
        <v>0</v>
      </c>
      <c r="AA31" s="107">
        <v>0</v>
      </c>
      <c r="AB31" s="106">
        <v>1753</v>
      </c>
      <c r="AC31" s="194">
        <v>1666</v>
      </c>
      <c r="AD31" s="194">
        <v>87</v>
      </c>
      <c r="AE31" s="194">
        <v>0</v>
      </c>
      <c r="AF31" s="107">
        <v>0</v>
      </c>
      <c r="AG31" s="106">
        <v>1825</v>
      </c>
      <c r="AH31" s="194">
        <v>1732</v>
      </c>
      <c r="AI31" s="194">
        <v>93</v>
      </c>
      <c r="AJ31" s="194">
        <v>0</v>
      </c>
      <c r="AK31" s="107">
        <v>0</v>
      </c>
      <c r="AL31" s="106">
        <v>2189</v>
      </c>
      <c r="AM31" s="194">
        <v>2072</v>
      </c>
      <c r="AN31" s="194">
        <v>116</v>
      </c>
      <c r="AO31" s="194">
        <v>1</v>
      </c>
      <c r="AP31" s="107">
        <v>0</v>
      </c>
      <c r="AQ31" s="106">
        <v>2566</v>
      </c>
      <c r="AR31" s="194">
        <v>2457</v>
      </c>
      <c r="AS31" s="194">
        <v>109</v>
      </c>
      <c r="AT31" s="194">
        <v>0</v>
      </c>
      <c r="AU31" s="107">
        <v>0</v>
      </c>
      <c r="AV31" s="106">
        <v>2652</v>
      </c>
      <c r="AW31" s="194">
        <v>2509</v>
      </c>
      <c r="AX31" s="194">
        <v>143</v>
      </c>
      <c r="AY31" s="194">
        <v>0</v>
      </c>
      <c r="AZ31" s="107">
        <v>0</v>
      </c>
      <c r="BA31" s="106">
        <v>2232</v>
      </c>
      <c r="BB31" s="194">
        <v>2127</v>
      </c>
      <c r="BC31" s="194">
        <v>105</v>
      </c>
      <c r="BD31" s="194">
        <v>0</v>
      </c>
      <c r="BE31" s="107">
        <v>0</v>
      </c>
      <c r="BF31" s="106">
        <v>2518</v>
      </c>
      <c r="BG31" s="194">
        <v>2397</v>
      </c>
      <c r="BH31" s="194">
        <v>121</v>
      </c>
      <c r="BI31" s="194">
        <v>0</v>
      </c>
      <c r="BJ31" s="107">
        <v>0</v>
      </c>
      <c r="BK31" s="106">
        <v>2819</v>
      </c>
      <c r="BL31" s="194">
        <v>2674</v>
      </c>
      <c r="BM31" s="194">
        <v>145</v>
      </c>
      <c r="BN31" s="194">
        <v>0</v>
      </c>
      <c r="BO31" s="107">
        <v>0</v>
      </c>
      <c r="BP31" s="106">
        <v>3111</v>
      </c>
      <c r="BQ31" s="194">
        <v>2945</v>
      </c>
      <c r="BR31" s="194">
        <v>166</v>
      </c>
      <c r="BS31" s="194">
        <v>0</v>
      </c>
      <c r="BT31" s="107">
        <v>0</v>
      </c>
      <c r="BU31" s="106">
        <v>2817</v>
      </c>
      <c r="BV31" s="194">
        <v>2654</v>
      </c>
      <c r="BW31" s="194">
        <v>163</v>
      </c>
      <c r="BX31" s="194">
        <v>0</v>
      </c>
      <c r="BY31" s="107">
        <v>0</v>
      </c>
      <c r="BZ31" s="106">
        <v>2599</v>
      </c>
      <c r="CA31" s="194">
        <v>2446</v>
      </c>
      <c r="CB31" s="194">
        <v>150</v>
      </c>
      <c r="CC31" s="194">
        <v>3</v>
      </c>
      <c r="CD31" s="107">
        <v>0</v>
      </c>
      <c r="CE31" s="106">
        <v>3092</v>
      </c>
      <c r="CF31" s="194">
        <v>2895</v>
      </c>
      <c r="CG31" s="194">
        <v>197</v>
      </c>
      <c r="CH31" s="194">
        <v>0</v>
      </c>
      <c r="CI31" s="107">
        <v>0</v>
      </c>
      <c r="CJ31" s="106">
        <v>2943</v>
      </c>
      <c r="CK31" s="194">
        <v>2784</v>
      </c>
      <c r="CL31" s="194">
        <v>159</v>
      </c>
      <c r="CM31" s="194">
        <v>0</v>
      </c>
      <c r="CN31" s="107">
        <v>0</v>
      </c>
      <c r="CO31" s="106">
        <v>2679</v>
      </c>
      <c r="CP31" s="194">
        <v>2532</v>
      </c>
      <c r="CQ31" s="194">
        <v>146</v>
      </c>
      <c r="CR31" s="194">
        <v>1</v>
      </c>
      <c r="CS31" s="107">
        <v>0</v>
      </c>
      <c r="CT31" s="106">
        <v>2724</v>
      </c>
      <c r="CU31" s="194">
        <v>2575</v>
      </c>
      <c r="CV31" s="194">
        <v>148</v>
      </c>
      <c r="CW31" s="194">
        <v>1</v>
      </c>
      <c r="CX31" s="107">
        <v>0</v>
      </c>
      <c r="CY31" s="106">
        <v>3032</v>
      </c>
      <c r="CZ31" s="194">
        <v>2905</v>
      </c>
      <c r="DA31" s="194">
        <v>127</v>
      </c>
      <c r="DB31" s="194">
        <v>0</v>
      </c>
      <c r="DC31" s="107">
        <v>0</v>
      </c>
      <c r="DD31" s="106">
        <v>3283</v>
      </c>
      <c r="DE31" s="194">
        <v>3140</v>
      </c>
      <c r="DF31" s="194">
        <v>143</v>
      </c>
      <c r="DG31" s="194">
        <v>0</v>
      </c>
      <c r="DH31" s="107">
        <v>0</v>
      </c>
      <c r="DI31" s="106">
        <v>2631</v>
      </c>
      <c r="DJ31" s="194">
        <v>2504</v>
      </c>
      <c r="DK31" s="194">
        <v>127</v>
      </c>
      <c r="DL31" s="194">
        <v>0</v>
      </c>
      <c r="DM31" s="107">
        <v>0</v>
      </c>
    </row>
    <row r="32" spans="1:117" x14ac:dyDescent="0.3">
      <c r="A32" s="405"/>
      <c r="C32" s="117" t="s">
        <v>101</v>
      </c>
      <c r="D32" s="101">
        <f t="shared" si="2"/>
        <v>18412</v>
      </c>
      <c r="E32" s="193">
        <f t="shared" si="3"/>
        <v>17350</v>
      </c>
      <c r="F32" s="193">
        <f t="shared" si="4"/>
        <v>1060</v>
      </c>
      <c r="G32" s="193">
        <f t="shared" si="5"/>
        <v>2</v>
      </c>
      <c r="H32" s="102">
        <f t="shared" si="6"/>
        <v>0</v>
      </c>
      <c r="I32" s="103">
        <f t="shared" si="7"/>
        <v>94.232022593960465</v>
      </c>
      <c r="J32" s="104">
        <f t="shared" si="8"/>
        <v>5.7571149250488816</v>
      </c>
      <c r="K32" s="104">
        <f t="shared" si="9"/>
        <v>1.0862480990658266E-2</v>
      </c>
      <c r="L32" s="105">
        <f t="shared" si="10"/>
        <v>0</v>
      </c>
      <c r="M32" s="101">
        <v>240</v>
      </c>
      <c r="N32" s="193">
        <v>229</v>
      </c>
      <c r="O32" s="193">
        <v>11</v>
      </c>
      <c r="P32" s="193">
        <v>0</v>
      </c>
      <c r="Q32" s="102">
        <v>0</v>
      </c>
      <c r="R32" s="101">
        <v>231</v>
      </c>
      <c r="S32" s="193">
        <v>211</v>
      </c>
      <c r="T32" s="193">
        <v>19</v>
      </c>
      <c r="U32" s="193">
        <v>1</v>
      </c>
      <c r="V32" s="102">
        <v>0</v>
      </c>
      <c r="W32" s="101">
        <v>354</v>
      </c>
      <c r="X32" s="193">
        <v>331</v>
      </c>
      <c r="Y32" s="193">
        <v>23</v>
      </c>
      <c r="Z32" s="193">
        <v>0</v>
      </c>
      <c r="AA32" s="102">
        <v>0</v>
      </c>
      <c r="AB32" s="101">
        <v>659</v>
      </c>
      <c r="AC32" s="193">
        <v>626</v>
      </c>
      <c r="AD32" s="193">
        <v>33</v>
      </c>
      <c r="AE32" s="193">
        <v>0</v>
      </c>
      <c r="AF32" s="102">
        <v>0</v>
      </c>
      <c r="AG32" s="101">
        <v>670</v>
      </c>
      <c r="AH32" s="193">
        <v>649</v>
      </c>
      <c r="AI32" s="193">
        <v>21</v>
      </c>
      <c r="AJ32" s="193">
        <v>0</v>
      </c>
      <c r="AK32" s="102">
        <v>0</v>
      </c>
      <c r="AL32" s="101">
        <v>786</v>
      </c>
      <c r="AM32" s="193">
        <v>738</v>
      </c>
      <c r="AN32" s="193">
        <v>48</v>
      </c>
      <c r="AO32" s="193">
        <v>0</v>
      </c>
      <c r="AP32" s="102">
        <v>0</v>
      </c>
      <c r="AQ32" s="101">
        <v>955</v>
      </c>
      <c r="AR32" s="193">
        <v>921</v>
      </c>
      <c r="AS32" s="193">
        <v>33</v>
      </c>
      <c r="AT32" s="193">
        <v>1</v>
      </c>
      <c r="AU32" s="102">
        <v>0</v>
      </c>
      <c r="AV32" s="101">
        <v>957</v>
      </c>
      <c r="AW32" s="193">
        <v>906</v>
      </c>
      <c r="AX32" s="193">
        <v>51</v>
      </c>
      <c r="AY32" s="193">
        <v>0</v>
      </c>
      <c r="AZ32" s="102">
        <v>0</v>
      </c>
      <c r="BA32" s="101">
        <v>939</v>
      </c>
      <c r="BB32" s="193">
        <v>900</v>
      </c>
      <c r="BC32" s="193">
        <v>39</v>
      </c>
      <c r="BD32" s="193">
        <v>0</v>
      </c>
      <c r="BE32" s="102">
        <v>0</v>
      </c>
      <c r="BF32" s="101">
        <v>919</v>
      </c>
      <c r="BG32" s="193">
        <v>868</v>
      </c>
      <c r="BH32" s="193">
        <v>51</v>
      </c>
      <c r="BI32" s="193">
        <v>0</v>
      </c>
      <c r="BJ32" s="102">
        <v>0</v>
      </c>
      <c r="BK32" s="101">
        <v>1086</v>
      </c>
      <c r="BL32" s="193">
        <v>1022</v>
      </c>
      <c r="BM32" s="193">
        <v>64</v>
      </c>
      <c r="BN32" s="193">
        <v>0</v>
      </c>
      <c r="BO32" s="102">
        <v>0</v>
      </c>
      <c r="BP32" s="101">
        <v>1145</v>
      </c>
      <c r="BQ32" s="193">
        <v>1084</v>
      </c>
      <c r="BR32" s="193">
        <v>61</v>
      </c>
      <c r="BS32" s="193">
        <v>0</v>
      </c>
      <c r="BT32" s="102">
        <v>0</v>
      </c>
      <c r="BU32" s="101">
        <v>993</v>
      </c>
      <c r="BV32" s="193">
        <v>946</v>
      </c>
      <c r="BW32" s="193">
        <v>47</v>
      </c>
      <c r="BX32" s="193">
        <v>0</v>
      </c>
      <c r="BY32" s="102">
        <v>0</v>
      </c>
      <c r="BZ32" s="101">
        <v>986</v>
      </c>
      <c r="CA32" s="193">
        <v>931</v>
      </c>
      <c r="CB32" s="193">
        <v>55</v>
      </c>
      <c r="CC32" s="193">
        <v>0</v>
      </c>
      <c r="CD32" s="102">
        <v>0</v>
      </c>
      <c r="CE32" s="101">
        <v>1083</v>
      </c>
      <c r="CF32" s="193">
        <v>998</v>
      </c>
      <c r="CG32" s="193">
        <v>85</v>
      </c>
      <c r="CH32" s="193">
        <v>0</v>
      </c>
      <c r="CI32" s="102">
        <v>0</v>
      </c>
      <c r="CJ32" s="101">
        <v>1072</v>
      </c>
      <c r="CK32" s="193">
        <v>1018</v>
      </c>
      <c r="CL32" s="193">
        <v>54</v>
      </c>
      <c r="CM32" s="193">
        <v>0</v>
      </c>
      <c r="CN32" s="102">
        <v>0</v>
      </c>
      <c r="CO32" s="101">
        <v>959</v>
      </c>
      <c r="CP32" s="193">
        <v>895</v>
      </c>
      <c r="CQ32" s="193">
        <v>64</v>
      </c>
      <c r="CR32" s="193">
        <v>0</v>
      </c>
      <c r="CS32" s="102">
        <v>0</v>
      </c>
      <c r="CT32" s="101">
        <v>1071</v>
      </c>
      <c r="CU32" s="193">
        <v>1011</v>
      </c>
      <c r="CV32" s="193">
        <v>60</v>
      </c>
      <c r="CW32" s="193">
        <v>0</v>
      </c>
      <c r="CX32" s="102">
        <v>0</v>
      </c>
      <c r="CY32" s="101">
        <v>1079</v>
      </c>
      <c r="CZ32" s="193">
        <v>1003</v>
      </c>
      <c r="DA32" s="193">
        <v>76</v>
      </c>
      <c r="DB32" s="193">
        <v>0</v>
      </c>
      <c r="DC32" s="102">
        <v>0</v>
      </c>
      <c r="DD32" s="101">
        <v>1110</v>
      </c>
      <c r="DE32" s="193">
        <v>1036</v>
      </c>
      <c r="DF32" s="193">
        <v>74</v>
      </c>
      <c r="DG32" s="193">
        <v>0</v>
      </c>
      <c r="DH32" s="102">
        <v>0</v>
      </c>
      <c r="DI32" s="101">
        <v>1118</v>
      </c>
      <c r="DJ32" s="193">
        <v>1027</v>
      </c>
      <c r="DK32" s="193">
        <v>91</v>
      </c>
      <c r="DL32" s="193">
        <v>0</v>
      </c>
      <c r="DM32" s="102">
        <v>0</v>
      </c>
    </row>
    <row r="33" spans="1:117" x14ac:dyDescent="0.3">
      <c r="A33" s="405"/>
      <c r="C33" s="116" t="s">
        <v>102</v>
      </c>
      <c r="D33" s="106">
        <f t="shared" si="2"/>
        <v>26426</v>
      </c>
      <c r="E33" s="194">
        <f t="shared" si="3"/>
        <v>25912</v>
      </c>
      <c r="F33" s="194">
        <f t="shared" si="4"/>
        <v>511</v>
      </c>
      <c r="G33" s="194">
        <f t="shared" si="5"/>
        <v>3</v>
      </c>
      <c r="H33" s="107">
        <f t="shared" si="6"/>
        <v>0</v>
      </c>
      <c r="I33" s="108">
        <f t="shared" si="7"/>
        <v>98.054945886626811</v>
      </c>
      <c r="J33" s="109">
        <f t="shared" si="8"/>
        <v>1.9337016574585635</v>
      </c>
      <c r="K33" s="109">
        <f t="shared" si="9"/>
        <v>1.1352455914629531E-2</v>
      </c>
      <c r="L33" s="110">
        <f t="shared" si="10"/>
        <v>0</v>
      </c>
      <c r="M33" s="106">
        <v>264</v>
      </c>
      <c r="N33" s="194">
        <v>246</v>
      </c>
      <c r="O33" s="194">
        <v>17</v>
      </c>
      <c r="P33" s="194">
        <v>1</v>
      </c>
      <c r="Q33" s="107">
        <v>0</v>
      </c>
      <c r="R33" s="106">
        <v>259</v>
      </c>
      <c r="S33" s="194">
        <v>252</v>
      </c>
      <c r="T33" s="194">
        <v>7</v>
      </c>
      <c r="U33" s="194">
        <v>0</v>
      </c>
      <c r="V33" s="107">
        <v>0</v>
      </c>
      <c r="W33" s="106">
        <v>458</v>
      </c>
      <c r="X33" s="194">
        <v>448</v>
      </c>
      <c r="Y33" s="194">
        <v>10</v>
      </c>
      <c r="Z33" s="194">
        <v>0</v>
      </c>
      <c r="AA33" s="107">
        <v>0</v>
      </c>
      <c r="AB33" s="106">
        <v>740</v>
      </c>
      <c r="AC33" s="194">
        <v>711</v>
      </c>
      <c r="AD33" s="194">
        <v>29</v>
      </c>
      <c r="AE33" s="194">
        <v>0</v>
      </c>
      <c r="AF33" s="107">
        <v>0</v>
      </c>
      <c r="AG33" s="106">
        <v>794</v>
      </c>
      <c r="AH33" s="194">
        <v>775</v>
      </c>
      <c r="AI33" s="194">
        <v>19</v>
      </c>
      <c r="AJ33" s="194">
        <v>0</v>
      </c>
      <c r="AK33" s="107">
        <v>0</v>
      </c>
      <c r="AL33" s="106">
        <v>1023</v>
      </c>
      <c r="AM33" s="194">
        <v>998</v>
      </c>
      <c r="AN33" s="194">
        <v>25</v>
      </c>
      <c r="AO33" s="194">
        <v>0</v>
      </c>
      <c r="AP33" s="107">
        <v>0</v>
      </c>
      <c r="AQ33" s="106">
        <v>1116</v>
      </c>
      <c r="AR33" s="194">
        <v>1093</v>
      </c>
      <c r="AS33" s="194">
        <v>23</v>
      </c>
      <c r="AT33" s="194">
        <v>0</v>
      </c>
      <c r="AU33" s="107">
        <v>0</v>
      </c>
      <c r="AV33" s="106">
        <v>1129</v>
      </c>
      <c r="AW33" s="194">
        <v>1117</v>
      </c>
      <c r="AX33" s="194">
        <v>12</v>
      </c>
      <c r="AY33" s="194">
        <v>0</v>
      </c>
      <c r="AZ33" s="107">
        <v>0</v>
      </c>
      <c r="BA33" s="106">
        <v>1130</v>
      </c>
      <c r="BB33" s="194">
        <v>1115</v>
      </c>
      <c r="BC33" s="194">
        <v>15</v>
      </c>
      <c r="BD33" s="194">
        <v>0</v>
      </c>
      <c r="BE33" s="107">
        <v>0</v>
      </c>
      <c r="BF33" s="106">
        <v>1423</v>
      </c>
      <c r="BG33" s="194">
        <v>1389</v>
      </c>
      <c r="BH33" s="194">
        <v>34</v>
      </c>
      <c r="BI33" s="194">
        <v>0</v>
      </c>
      <c r="BJ33" s="107">
        <v>0</v>
      </c>
      <c r="BK33" s="106">
        <v>1502</v>
      </c>
      <c r="BL33" s="194">
        <v>1465</v>
      </c>
      <c r="BM33" s="194">
        <v>37</v>
      </c>
      <c r="BN33" s="194">
        <v>0</v>
      </c>
      <c r="BO33" s="107">
        <v>0</v>
      </c>
      <c r="BP33" s="106">
        <v>1731</v>
      </c>
      <c r="BQ33" s="194">
        <v>1701</v>
      </c>
      <c r="BR33" s="194">
        <v>30</v>
      </c>
      <c r="BS33" s="194">
        <v>0</v>
      </c>
      <c r="BT33" s="107">
        <v>0</v>
      </c>
      <c r="BU33" s="106">
        <v>1594</v>
      </c>
      <c r="BV33" s="194">
        <v>1562</v>
      </c>
      <c r="BW33" s="194">
        <v>32</v>
      </c>
      <c r="BX33" s="194">
        <v>0</v>
      </c>
      <c r="BY33" s="107">
        <v>0</v>
      </c>
      <c r="BZ33" s="106">
        <v>1608</v>
      </c>
      <c r="CA33" s="194">
        <v>1568</v>
      </c>
      <c r="CB33" s="194">
        <v>40</v>
      </c>
      <c r="CC33" s="194">
        <v>0</v>
      </c>
      <c r="CD33" s="107">
        <v>0</v>
      </c>
      <c r="CE33" s="106">
        <v>1672</v>
      </c>
      <c r="CF33" s="194">
        <v>1643</v>
      </c>
      <c r="CG33" s="194">
        <v>29</v>
      </c>
      <c r="CH33" s="194">
        <v>0</v>
      </c>
      <c r="CI33" s="107">
        <v>0</v>
      </c>
      <c r="CJ33" s="106">
        <v>1625</v>
      </c>
      <c r="CK33" s="194">
        <v>1591</v>
      </c>
      <c r="CL33" s="194">
        <v>34</v>
      </c>
      <c r="CM33" s="194">
        <v>0</v>
      </c>
      <c r="CN33" s="107">
        <v>0</v>
      </c>
      <c r="CO33" s="106">
        <v>1569</v>
      </c>
      <c r="CP33" s="194">
        <v>1538</v>
      </c>
      <c r="CQ33" s="194">
        <v>30</v>
      </c>
      <c r="CR33" s="194">
        <v>1</v>
      </c>
      <c r="CS33" s="107">
        <v>0</v>
      </c>
      <c r="CT33" s="106">
        <v>1734</v>
      </c>
      <c r="CU33" s="194">
        <v>1716</v>
      </c>
      <c r="CV33" s="194">
        <v>18</v>
      </c>
      <c r="CW33" s="194">
        <v>0</v>
      </c>
      <c r="CX33" s="107">
        <v>0</v>
      </c>
      <c r="CY33" s="106">
        <v>1783</v>
      </c>
      <c r="CZ33" s="194">
        <v>1755</v>
      </c>
      <c r="DA33" s="194">
        <v>28</v>
      </c>
      <c r="DB33" s="194">
        <v>0</v>
      </c>
      <c r="DC33" s="107">
        <v>0</v>
      </c>
      <c r="DD33" s="106">
        <v>1808</v>
      </c>
      <c r="DE33" s="194">
        <v>1793</v>
      </c>
      <c r="DF33" s="194">
        <v>15</v>
      </c>
      <c r="DG33" s="194">
        <v>0</v>
      </c>
      <c r="DH33" s="107">
        <v>0</v>
      </c>
      <c r="DI33" s="106">
        <v>1464</v>
      </c>
      <c r="DJ33" s="194">
        <v>1436</v>
      </c>
      <c r="DK33" s="194">
        <v>27</v>
      </c>
      <c r="DL33" s="194">
        <v>1</v>
      </c>
      <c r="DM33" s="107">
        <v>0</v>
      </c>
    </row>
    <row r="34" spans="1:117" x14ac:dyDescent="0.3">
      <c r="A34" s="405"/>
      <c r="C34" s="117" t="s">
        <v>103</v>
      </c>
      <c r="D34" s="101">
        <f t="shared" si="2"/>
        <v>80646</v>
      </c>
      <c r="E34" s="193">
        <f t="shared" si="3"/>
        <v>75456</v>
      </c>
      <c r="F34" s="193">
        <f t="shared" si="4"/>
        <v>5184</v>
      </c>
      <c r="G34" s="193">
        <f t="shared" si="5"/>
        <v>6</v>
      </c>
      <c r="H34" s="102">
        <f t="shared" si="6"/>
        <v>0</v>
      </c>
      <c r="I34" s="103">
        <f t="shared" si="7"/>
        <v>93.564466929543926</v>
      </c>
      <c r="J34" s="104">
        <f t="shared" si="8"/>
        <v>6.4280931478312624</v>
      </c>
      <c r="K34" s="104">
        <f t="shared" si="9"/>
        <v>7.4399226248047018E-3</v>
      </c>
      <c r="L34" s="105">
        <f t="shared" si="10"/>
        <v>0</v>
      </c>
      <c r="M34" s="101">
        <v>770</v>
      </c>
      <c r="N34" s="193">
        <v>689</v>
      </c>
      <c r="O34" s="193">
        <v>81</v>
      </c>
      <c r="P34" s="193">
        <v>0</v>
      </c>
      <c r="Q34" s="102">
        <v>0</v>
      </c>
      <c r="R34" s="101">
        <v>738</v>
      </c>
      <c r="S34" s="193">
        <v>653</v>
      </c>
      <c r="T34" s="193">
        <v>85</v>
      </c>
      <c r="U34" s="193">
        <v>0</v>
      </c>
      <c r="V34" s="102">
        <v>0</v>
      </c>
      <c r="W34" s="101">
        <v>1342</v>
      </c>
      <c r="X34" s="193">
        <v>1259</v>
      </c>
      <c r="Y34" s="193">
        <v>83</v>
      </c>
      <c r="Z34" s="193">
        <v>0</v>
      </c>
      <c r="AA34" s="102">
        <v>0</v>
      </c>
      <c r="AB34" s="101">
        <v>2713</v>
      </c>
      <c r="AC34" s="193">
        <v>2520</v>
      </c>
      <c r="AD34" s="193">
        <v>193</v>
      </c>
      <c r="AE34" s="193">
        <v>0</v>
      </c>
      <c r="AF34" s="102">
        <v>0</v>
      </c>
      <c r="AG34" s="101">
        <v>3030</v>
      </c>
      <c r="AH34" s="193">
        <v>2836</v>
      </c>
      <c r="AI34" s="193">
        <v>194</v>
      </c>
      <c r="AJ34" s="193">
        <v>0</v>
      </c>
      <c r="AK34" s="102">
        <v>0</v>
      </c>
      <c r="AL34" s="101">
        <v>3645</v>
      </c>
      <c r="AM34" s="193">
        <v>3421</v>
      </c>
      <c r="AN34" s="193">
        <v>224</v>
      </c>
      <c r="AO34" s="193">
        <v>0</v>
      </c>
      <c r="AP34" s="102">
        <v>0</v>
      </c>
      <c r="AQ34" s="101">
        <v>3981</v>
      </c>
      <c r="AR34" s="193">
        <v>3766</v>
      </c>
      <c r="AS34" s="193">
        <v>215</v>
      </c>
      <c r="AT34" s="193">
        <v>0</v>
      </c>
      <c r="AU34" s="102">
        <v>0</v>
      </c>
      <c r="AV34" s="101">
        <v>4101</v>
      </c>
      <c r="AW34" s="193">
        <v>3879</v>
      </c>
      <c r="AX34" s="193">
        <v>221</v>
      </c>
      <c r="AY34" s="193">
        <v>1</v>
      </c>
      <c r="AZ34" s="102">
        <v>0</v>
      </c>
      <c r="BA34" s="101">
        <v>3678</v>
      </c>
      <c r="BB34" s="193">
        <v>3394</v>
      </c>
      <c r="BC34" s="193">
        <v>283</v>
      </c>
      <c r="BD34" s="193">
        <v>1</v>
      </c>
      <c r="BE34" s="102">
        <v>0</v>
      </c>
      <c r="BF34" s="101">
        <v>4077</v>
      </c>
      <c r="BG34" s="193">
        <v>3789</v>
      </c>
      <c r="BH34" s="193">
        <v>288</v>
      </c>
      <c r="BI34" s="193">
        <v>0</v>
      </c>
      <c r="BJ34" s="102">
        <v>0</v>
      </c>
      <c r="BK34" s="101">
        <v>4489</v>
      </c>
      <c r="BL34" s="193">
        <v>4225</v>
      </c>
      <c r="BM34" s="193">
        <v>264</v>
      </c>
      <c r="BN34" s="193">
        <v>0</v>
      </c>
      <c r="BO34" s="102">
        <v>0</v>
      </c>
      <c r="BP34" s="101">
        <v>4788</v>
      </c>
      <c r="BQ34" s="193">
        <v>4525</v>
      </c>
      <c r="BR34" s="193">
        <v>263</v>
      </c>
      <c r="BS34" s="193">
        <v>0</v>
      </c>
      <c r="BT34" s="102">
        <v>0</v>
      </c>
      <c r="BU34" s="101">
        <v>4656</v>
      </c>
      <c r="BV34" s="193">
        <v>4354</v>
      </c>
      <c r="BW34" s="193">
        <v>301</v>
      </c>
      <c r="BX34" s="193">
        <v>1</v>
      </c>
      <c r="BY34" s="102">
        <v>0</v>
      </c>
      <c r="BZ34" s="101">
        <v>4569</v>
      </c>
      <c r="CA34" s="193">
        <v>4287</v>
      </c>
      <c r="CB34" s="193">
        <v>282</v>
      </c>
      <c r="CC34" s="193">
        <v>0</v>
      </c>
      <c r="CD34" s="102">
        <v>0</v>
      </c>
      <c r="CE34" s="101">
        <v>5049</v>
      </c>
      <c r="CF34" s="193">
        <v>4667</v>
      </c>
      <c r="CG34" s="193">
        <v>381</v>
      </c>
      <c r="CH34" s="193">
        <v>1</v>
      </c>
      <c r="CI34" s="102">
        <v>0</v>
      </c>
      <c r="CJ34" s="101">
        <v>5007</v>
      </c>
      <c r="CK34" s="193">
        <v>4610</v>
      </c>
      <c r="CL34" s="193">
        <v>396</v>
      </c>
      <c r="CM34" s="193">
        <v>1</v>
      </c>
      <c r="CN34" s="102">
        <v>0</v>
      </c>
      <c r="CO34" s="101">
        <v>4428</v>
      </c>
      <c r="CP34" s="193">
        <v>4133</v>
      </c>
      <c r="CQ34" s="193">
        <v>295</v>
      </c>
      <c r="CR34" s="193">
        <v>0</v>
      </c>
      <c r="CS34" s="102">
        <v>0</v>
      </c>
      <c r="CT34" s="101">
        <v>4770</v>
      </c>
      <c r="CU34" s="193">
        <v>4440</v>
      </c>
      <c r="CV34" s="193">
        <v>330</v>
      </c>
      <c r="CW34" s="193">
        <v>0</v>
      </c>
      <c r="CX34" s="102">
        <v>0</v>
      </c>
      <c r="CY34" s="101">
        <v>5004</v>
      </c>
      <c r="CZ34" s="193">
        <v>4725</v>
      </c>
      <c r="DA34" s="193">
        <v>278</v>
      </c>
      <c r="DB34" s="193">
        <v>1</v>
      </c>
      <c r="DC34" s="102">
        <v>0</v>
      </c>
      <c r="DD34" s="101">
        <v>5294</v>
      </c>
      <c r="DE34" s="193">
        <v>5025</v>
      </c>
      <c r="DF34" s="193">
        <v>269</v>
      </c>
      <c r="DG34" s="193">
        <v>0</v>
      </c>
      <c r="DH34" s="102">
        <v>0</v>
      </c>
      <c r="DI34" s="101">
        <v>4517</v>
      </c>
      <c r="DJ34" s="193">
        <v>4259</v>
      </c>
      <c r="DK34" s="193">
        <v>258</v>
      </c>
      <c r="DL34" s="193">
        <v>0</v>
      </c>
      <c r="DM34" s="102">
        <v>0</v>
      </c>
    </row>
    <row r="35" spans="1:117" x14ac:dyDescent="0.3">
      <c r="A35" s="405"/>
      <c r="C35" s="116" t="s">
        <v>104</v>
      </c>
      <c r="D35" s="106">
        <f t="shared" si="2"/>
        <v>50695</v>
      </c>
      <c r="E35" s="194">
        <f t="shared" si="3"/>
        <v>48667</v>
      </c>
      <c r="F35" s="194">
        <f t="shared" si="4"/>
        <v>2025</v>
      </c>
      <c r="G35" s="194">
        <f t="shared" si="5"/>
        <v>3</v>
      </c>
      <c r="H35" s="107">
        <f t="shared" si="6"/>
        <v>0</v>
      </c>
      <c r="I35" s="108">
        <f t="shared" si="7"/>
        <v>95.999605483775525</v>
      </c>
      <c r="J35" s="109">
        <f t="shared" si="8"/>
        <v>3.9944767728572841</v>
      </c>
      <c r="K35" s="109">
        <f t="shared" si="9"/>
        <v>5.9177433671959755E-3</v>
      </c>
      <c r="L35" s="110">
        <f t="shared" si="10"/>
        <v>0</v>
      </c>
      <c r="M35" s="106">
        <v>489</v>
      </c>
      <c r="N35" s="194">
        <v>458</v>
      </c>
      <c r="O35" s="194">
        <v>31</v>
      </c>
      <c r="P35" s="194">
        <v>0</v>
      </c>
      <c r="Q35" s="107">
        <v>0</v>
      </c>
      <c r="R35" s="106">
        <v>499</v>
      </c>
      <c r="S35" s="194">
        <v>467</v>
      </c>
      <c r="T35" s="194">
        <v>32</v>
      </c>
      <c r="U35" s="194">
        <v>0</v>
      </c>
      <c r="V35" s="107">
        <v>0</v>
      </c>
      <c r="W35" s="106">
        <v>788</v>
      </c>
      <c r="X35" s="194">
        <v>757</v>
      </c>
      <c r="Y35" s="194">
        <v>31</v>
      </c>
      <c r="Z35" s="194">
        <v>0</v>
      </c>
      <c r="AA35" s="107">
        <v>0</v>
      </c>
      <c r="AB35" s="106">
        <v>1702</v>
      </c>
      <c r="AC35" s="194">
        <v>1628</v>
      </c>
      <c r="AD35" s="194">
        <v>74</v>
      </c>
      <c r="AE35" s="194">
        <v>0</v>
      </c>
      <c r="AF35" s="107">
        <v>0</v>
      </c>
      <c r="AG35" s="106">
        <v>1834</v>
      </c>
      <c r="AH35" s="194">
        <v>1768</v>
      </c>
      <c r="AI35" s="194">
        <v>65</v>
      </c>
      <c r="AJ35" s="194">
        <v>1</v>
      </c>
      <c r="AK35" s="107">
        <v>0</v>
      </c>
      <c r="AL35" s="106">
        <v>2371</v>
      </c>
      <c r="AM35" s="194">
        <v>2278</v>
      </c>
      <c r="AN35" s="194">
        <v>93</v>
      </c>
      <c r="AO35" s="194">
        <v>0</v>
      </c>
      <c r="AP35" s="107">
        <v>0</v>
      </c>
      <c r="AQ35" s="106">
        <v>2606</v>
      </c>
      <c r="AR35" s="194">
        <v>2508</v>
      </c>
      <c r="AS35" s="194">
        <v>98</v>
      </c>
      <c r="AT35" s="194">
        <v>0</v>
      </c>
      <c r="AU35" s="107">
        <v>0</v>
      </c>
      <c r="AV35" s="106">
        <v>2640</v>
      </c>
      <c r="AW35" s="194">
        <v>2550</v>
      </c>
      <c r="AX35" s="194">
        <v>90</v>
      </c>
      <c r="AY35" s="194">
        <v>0</v>
      </c>
      <c r="AZ35" s="107">
        <v>0</v>
      </c>
      <c r="BA35" s="106">
        <v>2358</v>
      </c>
      <c r="BB35" s="194">
        <v>2260</v>
      </c>
      <c r="BC35" s="194">
        <v>98</v>
      </c>
      <c r="BD35" s="194">
        <v>0</v>
      </c>
      <c r="BE35" s="107">
        <v>0</v>
      </c>
      <c r="BF35" s="106">
        <v>2616</v>
      </c>
      <c r="BG35" s="194">
        <v>2520</v>
      </c>
      <c r="BH35" s="194">
        <v>96</v>
      </c>
      <c r="BI35" s="194">
        <v>0</v>
      </c>
      <c r="BJ35" s="107">
        <v>0</v>
      </c>
      <c r="BK35" s="106">
        <v>2950</v>
      </c>
      <c r="BL35" s="194">
        <v>2825</v>
      </c>
      <c r="BM35" s="194">
        <v>125</v>
      </c>
      <c r="BN35" s="194">
        <v>0</v>
      </c>
      <c r="BO35" s="107">
        <v>0</v>
      </c>
      <c r="BP35" s="106">
        <v>3142</v>
      </c>
      <c r="BQ35" s="194">
        <v>3031</v>
      </c>
      <c r="BR35" s="194">
        <v>111</v>
      </c>
      <c r="BS35" s="194">
        <v>0</v>
      </c>
      <c r="BT35" s="107">
        <v>0</v>
      </c>
      <c r="BU35" s="106">
        <v>2996</v>
      </c>
      <c r="BV35" s="194">
        <v>2878</v>
      </c>
      <c r="BW35" s="194">
        <v>118</v>
      </c>
      <c r="BX35" s="194">
        <v>0</v>
      </c>
      <c r="BY35" s="107">
        <v>0</v>
      </c>
      <c r="BZ35" s="106">
        <v>3131</v>
      </c>
      <c r="CA35" s="194">
        <v>3009</v>
      </c>
      <c r="CB35" s="194">
        <v>121</v>
      </c>
      <c r="CC35" s="194">
        <v>1</v>
      </c>
      <c r="CD35" s="107">
        <v>0</v>
      </c>
      <c r="CE35" s="106">
        <v>3121</v>
      </c>
      <c r="CF35" s="194">
        <v>2994</v>
      </c>
      <c r="CG35" s="194">
        <v>127</v>
      </c>
      <c r="CH35" s="194">
        <v>0</v>
      </c>
      <c r="CI35" s="107">
        <v>0</v>
      </c>
      <c r="CJ35" s="106">
        <v>3037</v>
      </c>
      <c r="CK35" s="194">
        <v>2891</v>
      </c>
      <c r="CL35" s="194">
        <v>146</v>
      </c>
      <c r="CM35" s="194">
        <v>0</v>
      </c>
      <c r="CN35" s="107">
        <v>0</v>
      </c>
      <c r="CO35" s="106">
        <v>2525</v>
      </c>
      <c r="CP35" s="194">
        <v>2408</v>
      </c>
      <c r="CQ35" s="194">
        <v>117</v>
      </c>
      <c r="CR35" s="194">
        <v>0</v>
      </c>
      <c r="CS35" s="107">
        <v>0</v>
      </c>
      <c r="CT35" s="106">
        <v>2872</v>
      </c>
      <c r="CU35" s="194">
        <v>2749</v>
      </c>
      <c r="CV35" s="194">
        <v>123</v>
      </c>
      <c r="CW35" s="194">
        <v>0</v>
      </c>
      <c r="CX35" s="107">
        <v>0</v>
      </c>
      <c r="CY35" s="106">
        <v>3062</v>
      </c>
      <c r="CZ35" s="194">
        <v>2946</v>
      </c>
      <c r="DA35" s="194">
        <v>116</v>
      </c>
      <c r="DB35" s="194">
        <v>0</v>
      </c>
      <c r="DC35" s="107">
        <v>0</v>
      </c>
      <c r="DD35" s="106">
        <v>3280</v>
      </c>
      <c r="DE35" s="194">
        <v>3159</v>
      </c>
      <c r="DF35" s="194">
        <v>121</v>
      </c>
      <c r="DG35" s="194">
        <v>0</v>
      </c>
      <c r="DH35" s="107">
        <v>0</v>
      </c>
      <c r="DI35" s="106">
        <v>2676</v>
      </c>
      <c r="DJ35" s="194">
        <v>2583</v>
      </c>
      <c r="DK35" s="194">
        <v>92</v>
      </c>
      <c r="DL35" s="194">
        <v>1</v>
      </c>
      <c r="DM35" s="107">
        <v>0</v>
      </c>
    </row>
    <row r="36" spans="1:117" x14ac:dyDescent="0.3">
      <c r="A36" s="405"/>
      <c r="C36" s="117" t="s">
        <v>105</v>
      </c>
      <c r="D36" s="101">
        <f t="shared" si="2"/>
        <v>16757</v>
      </c>
      <c r="E36" s="193">
        <f t="shared" si="3"/>
        <v>15893</v>
      </c>
      <c r="F36" s="193">
        <f t="shared" si="4"/>
        <v>863</v>
      </c>
      <c r="G36" s="193">
        <f t="shared" si="5"/>
        <v>1</v>
      </c>
      <c r="H36" s="102">
        <f t="shared" si="6"/>
        <v>0</v>
      </c>
      <c r="I36" s="103">
        <f t="shared" si="7"/>
        <v>94.8439458136898</v>
      </c>
      <c r="J36" s="104">
        <f t="shared" si="8"/>
        <v>5.1500865310019694</v>
      </c>
      <c r="K36" s="104">
        <f t="shared" si="9"/>
        <v>5.9676553082293965E-3</v>
      </c>
      <c r="L36" s="105">
        <f t="shared" si="10"/>
        <v>0</v>
      </c>
      <c r="M36" s="101">
        <v>208</v>
      </c>
      <c r="N36" s="193">
        <v>194</v>
      </c>
      <c r="O36" s="193">
        <v>14</v>
      </c>
      <c r="P36" s="193">
        <v>0</v>
      </c>
      <c r="Q36" s="102">
        <v>0</v>
      </c>
      <c r="R36" s="101">
        <v>178</v>
      </c>
      <c r="S36" s="193">
        <v>157</v>
      </c>
      <c r="T36" s="193">
        <v>21</v>
      </c>
      <c r="U36" s="193">
        <v>0</v>
      </c>
      <c r="V36" s="102">
        <v>0</v>
      </c>
      <c r="W36" s="101">
        <v>297</v>
      </c>
      <c r="X36" s="193">
        <v>282</v>
      </c>
      <c r="Y36" s="193">
        <v>15</v>
      </c>
      <c r="Z36" s="193">
        <v>0</v>
      </c>
      <c r="AA36" s="102">
        <v>0</v>
      </c>
      <c r="AB36" s="101">
        <v>444</v>
      </c>
      <c r="AC36" s="193">
        <v>413</v>
      </c>
      <c r="AD36" s="193">
        <v>31</v>
      </c>
      <c r="AE36" s="193">
        <v>0</v>
      </c>
      <c r="AF36" s="102">
        <v>0</v>
      </c>
      <c r="AG36" s="101">
        <v>522</v>
      </c>
      <c r="AH36" s="193">
        <v>490</v>
      </c>
      <c r="AI36" s="193">
        <v>32</v>
      </c>
      <c r="AJ36" s="193">
        <v>0</v>
      </c>
      <c r="AK36" s="102">
        <v>0</v>
      </c>
      <c r="AL36" s="101">
        <v>628</v>
      </c>
      <c r="AM36" s="193">
        <v>587</v>
      </c>
      <c r="AN36" s="193">
        <v>41</v>
      </c>
      <c r="AO36" s="193">
        <v>0</v>
      </c>
      <c r="AP36" s="102">
        <v>0</v>
      </c>
      <c r="AQ36" s="101">
        <v>860</v>
      </c>
      <c r="AR36" s="193">
        <v>822</v>
      </c>
      <c r="AS36" s="193">
        <v>38</v>
      </c>
      <c r="AT36" s="193">
        <v>0</v>
      </c>
      <c r="AU36" s="102">
        <v>0</v>
      </c>
      <c r="AV36" s="101">
        <v>800</v>
      </c>
      <c r="AW36" s="193">
        <v>764</v>
      </c>
      <c r="AX36" s="193">
        <v>36</v>
      </c>
      <c r="AY36" s="193">
        <v>0</v>
      </c>
      <c r="AZ36" s="102">
        <v>0</v>
      </c>
      <c r="BA36" s="101">
        <v>735</v>
      </c>
      <c r="BB36" s="193">
        <v>691</v>
      </c>
      <c r="BC36" s="193">
        <v>44</v>
      </c>
      <c r="BD36" s="193">
        <v>0</v>
      </c>
      <c r="BE36" s="102">
        <v>0</v>
      </c>
      <c r="BF36" s="101">
        <v>831</v>
      </c>
      <c r="BG36" s="193">
        <v>800</v>
      </c>
      <c r="BH36" s="193">
        <v>31</v>
      </c>
      <c r="BI36" s="193">
        <v>0</v>
      </c>
      <c r="BJ36" s="102">
        <v>0</v>
      </c>
      <c r="BK36" s="101">
        <v>964</v>
      </c>
      <c r="BL36" s="193">
        <v>903</v>
      </c>
      <c r="BM36" s="193">
        <v>61</v>
      </c>
      <c r="BN36" s="193">
        <v>0</v>
      </c>
      <c r="BO36" s="102">
        <v>0</v>
      </c>
      <c r="BP36" s="101">
        <v>1075</v>
      </c>
      <c r="BQ36" s="193">
        <v>1018</v>
      </c>
      <c r="BR36" s="193">
        <v>57</v>
      </c>
      <c r="BS36" s="193">
        <v>0</v>
      </c>
      <c r="BT36" s="102">
        <v>0</v>
      </c>
      <c r="BU36" s="101">
        <v>1020</v>
      </c>
      <c r="BV36" s="193">
        <v>963</v>
      </c>
      <c r="BW36" s="193">
        <v>56</v>
      </c>
      <c r="BX36" s="193">
        <v>1</v>
      </c>
      <c r="BY36" s="102">
        <v>0</v>
      </c>
      <c r="BZ36" s="101">
        <v>958</v>
      </c>
      <c r="CA36" s="193">
        <v>905</v>
      </c>
      <c r="CB36" s="193">
        <v>53</v>
      </c>
      <c r="CC36" s="193">
        <v>0</v>
      </c>
      <c r="CD36" s="102">
        <v>0</v>
      </c>
      <c r="CE36" s="101">
        <v>1074</v>
      </c>
      <c r="CF36" s="193">
        <v>1022</v>
      </c>
      <c r="CG36" s="193">
        <v>52</v>
      </c>
      <c r="CH36" s="193">
        <v>0</v>
      </c>
      <c r="CI36" s="102">
        <v>0</v>
      </c>
      <c r="CJ36" s="101">
        <v>1025</v>
      </c>
      <c r="CK36" s="193">
        <v>977</v>
      </c>
      <c r="CL36" s="193">
        <v>48</v>
      </c>
      <c r="CM36" s="193">
        <v>0</v>
      </c>
      <c r="CN36" s="102">
        <v>0</v>
      </c>
      <c r="CO36" s="101">
        <v>887</v>
      </c>
      <c r="CP36" s="193">
        <v>851</v>
      </c>
      <c r="CQ36" s="193">
        <v>36</v>
      </c>
      <c r="CR36" s="193">
        <v>0</v>
      </c>
      <c r="CS36" s="102">
        <v>0</v>
      </c>
      <c r="CT36" s="101">
        <v>987</v>
      </c>
      <c r="CU36" s="193">
        <v>944</v>
      </c>
      <c r="CV36" s="193">
        <v>43</v>
      </c>
      <c r="CW36" s="193">
        <v>0</v>
      </c>
      <c r="CX36" s="102">
        <v>0</v>
      </c>
      <c r="CY36" s="101">
        <v>1122</v>
      </c>
      <c r="CZ36" s="193">
        <v>1064</v>
      </c>
      <c r="DA36" s="193">
        <v>58</v>
      </c>
      <c r="DB36" s="193">
        <v>0</v>
      </c>
      <c r="DC36" s="102">
        <v>0</v>
      </c>
      <c r="DD36" s="101">
        <v>1173</v>
      </c>
      <c r="DE36" s="193">
        <v>1116</v>
      </c>
      <c r="DF36" s="193">
        <v>57</v>
      </c>
      <c r="DG36" s="193">
        <v>0</v>
      </c>
      <c r="DH36" s="102">
        <v>0</v>
      </c>
      <c r="DI36" s="101">
        <v>969</v>
      </c>
      <c r="DJ36" s="193">
        <v>930</v>
      </c>
      <c r="DK36" s="193">
        <v>39</v>
      </c>
      <c r="DL36" s="193">
        <v>0</v>
      </c>
      <c r="DM36" s="102">
        <v>0</v>
      </c>
    </row>
    <row r="37" spans="1:117" x14ac:dyDescent="0.3">
      <c r="A37" s="405"/>
      <c r="C37" s="116" t="s">
        <v>106</v>
      </c>
      <c r="D37" s="106">
        <f t="shared" si="2"/>
        <v>11417</v>
      </c>
      <c r="E37" s="194">
        <f t="shared" si="3"/>
        <v>11284</v>
      </c>
      <c r="F37" s="194">
        <f t="shared" si="4"/>
        <v>132</v>
      </c>
      <c r="G37" s="194">
        <f t="shared" si="5"/>
        <v>1</v>
      </c>
      <c r="H37" s="107">
        <f t="shared" si="6"/>
        <v>0</v>
      </c>
      <c r="I37" s="108">
        <f t="shared" si="7"/>
        <v>98.835070508890254</v>
      </c>
      <c r="J37" s="109">
        <f t="shared" si="8"/>
        <v>1.1561706227555399</v>
      </c>
      <c r="K37" s="109">
        <f t="shared" si="9"/>
        <v>8.7588683542086359E-3</v>
      </c>
      <c r="L37" s="110">
        <f t="shared" si="10"/>
        <v>0</v>
      </c>
      <c r="M37" s="106">
        <v>127</v>
      </c>
      <c r="N37" s="194">
        <v>126</v>
      </c>
      <c r="O37" s="194">
        <v>1</v>
      </c>
      <c r="P37" s="194">
        <v>0</v>
      </c>
      <c r="Q37" s="107">
        <v>0</v>
      </c>
      <c r="R37" s="106">
        <v>148</v>
      </c>
      <c r="S37" s="194">
        <v>147</v>
      </c>
      <c r="T37" s="194">
        <v>1</v>
      </c>
      <c r="U37" s="194">
        <v>0</v>
      </c>
      <c r="V37" s="107">
        <v>0</v>
      </c>
      <c r="W37" s="106">
        <v>234</v>
      </c>
      <c r="X37" s="194">
        <v>231</v>
      </c>
      <c r="Y37" s="194">
        <v>3</v>
      </c>
      <c r="Z37" s="194">
        <v>0</v>
      </c>
      <c r="AA37" s="107">
        <v>0</v>
      </c>
      <c r="AB37" s="106">
        <v>364</v>
      </c>
      <c r="AC37" s="194">
        <v>360</v>
      </c>
      <c r="AD37" s="194">
        <v>4</v>
      </c>
      <c r="AE37" s="194">
        <v>0</v>
      </c>
      <c r="AF37" s="107">
        <v>0</v>
      </c>
      <c r="AG37" s="106">
        <v>447</v>
      </c>
      <c r="AH37" s="194">
        <v>445</v>
      </c>
      <c r="AI37" s="194">
        <v>2</v>
      </c>
      <c r="AJ37" s="194">
        <v>0</v>
      </c>
      <c r="AK37" s="107">
        <v>0</v>
      </c>
      <c r="AL37" s="106">
        <v>525</v>
      </c>
      <c r="AM37" s="194">
        <v>520</v>
      </c>
      <c r="AN37" s="194">
        <v>5</v>
      </c>
      <c r="AO37" s="194">
        <v>0</v>
      </c>
      <c r="AP37" s="107">
        <v>0</v>
      </c>
      <c r="AQ37" s="106">
        <v>587</v>
      </c>
      <c r="AR37" s="194">
        <v>582</v>
      </c>
      <c r="AS37" s="194">
        <v>5</v>
      </c>
      <c r="AT37" s="194">
        <v>0</v>
      </c>
      <c r="AU37" s="107">
        <v>0</v>
      </c>
      <c r="AV37" s="106">
        <v>565</v>
      </c>
      <c r="AW37" s="194">
        <v>560</v>
      </c>
      <c r="AX37" s="194">
        <v>5</v>
      </c>
      <c r="AY37" s="194">
        <v>0</v>
      </c>
      <c r="AZ37" s="107">
        <v>0</v>
      </c>
      <c r="BA37" s="106">
        <v>482</v>
      </c>
      <c r="BB37" s="194">
        <v>477</v>
      </c>
      <c r="BC37" s="194">
        <v>5</v>
      </c>
      <c r="BD37" s="194">
        <v>0</v>
      </c>
      <c r="BE37" s="107">
        <v>0</v>
      </c>
      <c r="BF37" s="106">
        <v>592</v>
      </c>
      <c r="BG37" s="194">
        <v>586</v>
      </c>
      <c r="BH37" s="194">
        <v>5</v>
      </c>
      <c r="BI37" s="194">
        <v>1</v>
      </c>
      <c r="BJ37" s="107">
        <v>0</v>
      </c>
      <c r="BK37" s="106">
        <v>645</v>
      </c>
      <c r="BL37" s="194">
        <v>640</v>
      </c>
      <c r="BM37" s="194">
        <v>5</v>
      </c>
      <c r="BN37" s="194">
        <v>0</v>
      </c>
      <c r="BO37" s="107">
        <v>0</v>
      </c>
      <c r="BP37" s="106">
        <v>774</v>
      </c>
      <c r="BQ37" s="194">
        <v>756</v>
      </c>
      <c r="BR37" s="194">
        <v>18</v>
      </c>
      <c r="BS37" s="194">
        <v>0</v>
      </c>
      <c r="BT37" s="107">
        <v>0</v>
      </c>
      <c r="BU37" s="106">
        <v>679</v>
      </c>
      <c r="BV37" s="194">
        <v>667</v>
      </c>
      <c r="BW37" s="194">
        <v>12</v>
      </c>
      <c r="BX37" s="194">
        <v>0</v>
      </c>
      <c r="BY37" s="107">
        <v>0</v>
      </c>
      <c r="BZ37" s="106">
        <v>599</v>
      </c>
      <c r="CA37" s="194">
        <v>588</v>
      </c>
      <c r="CB37" s="194">
        <v>11</v>
      </c>
      <c r="CC37" s="194">
        <v>0</v>
      </c>
      <c r="CD37" s="107">
        <v>0</v>
      </c>
      <c r="CE37" s="106">
        <v>753</v>
      </c>
      <c r="CF37" s="194">
        <v>743</v>
      </c>
      <c r="CG37" s="194">
        <v>10</v>
      </c>
      <c r="CH37" s="194">
        <v>0</v>
      </c>
      <c r="CI37" s="107">
        <v>0</v>
      </c>
      <c r="CJ37" s="106">
        <v>680</v>
      </c>
      <c r="CK37" s="194">
        <v>668</v>
      </c>
      <c r="CL37" s="194">
        <v>12</v>
      </c>
      <c r="CM37" s="194">
        <v>0</v>
      </c>
      <c r="CN37" s="107">
        <v>0</v>
      </c>
      <c r="CO37" s="106">
        <v>638</v>
      </c>
      <c r="CP37" s="194">
        <v>630</v>
      </c>
      <c r="CQ37" s="194">
        <v>8</v>
      </c>
      <c r="CR37" s="194">
        <v>0</v>
      </c>
      <c r="CS37" s="107">
        <v>0</v>
      </c>
      <c r="CT37" s="106">
        <v>605</v>
      </c>
      <c r="CU37" s="194">
        <v>603</v>
      </c>
      <c r="CV37" s="194">
        <v>2</v>
      </c>
      <c r="CW37" s="194">
        <v>0</v>
      </c>
      <c r="CX37" s="107">
        <v>0</v>
      </c>
      <c r="CY37" s="106">
        <v>603</v>
      </c>
      <c r="CZ37" s="194">
        <v>598</v>
      </c>
      <c r="DA37" s="194">
        <v>5</v>
      </c>
      <c r="DB37" s="194">
        <v>0</v>
      </c>
      <c r="DC37" s="107">
        <v>0</v>
      </c>
      <c r="DD37" s="106">
        <v>720</v>
      </c>
      <c r="DE37" s="194">
        <v>710</v>
      </c>
      <c r="DF37" s="194">
        <v>10</v>
      </c>
      <c r="DG37" s="194">
        <v>0</v>
      </c>
      <c r="DH37" s="107">
        <v>0</v>
      </c>
      <c r="DI37" s="106">
        <v>650</v>
      </c>
      <c r="DJ37" s="194">
        <v>647</v>
      </c>
      <c r="DK37" s="194">
        <v>3</v>
      </c>
      <c r="DL37" s="194">
        <v>0</v>
      </c>
      <c r="DM37" s="107">
        <v>0</v>
      </c>
    </row>
    <row r="38" spans="1:117" x14ac:dyDescent="0.3">
      <c r="A38" s="405"/>
      <c r="C38" s="117" t="s">
        <v>107</v>
      </c>
      <c r="D38" s="101">
        <f t="shared" si="2"/>
        <v>50677</v>
      </c>
      <c r="E38" s="193">
        <f t="shared" si="3"/>
        <v>48597</v>
      </c>
      <c r="F38" s="193">
        <f t="shared" si="4"/>
        <v>2073</v>
      </c>
      <c r="G38" s="193">
        <f t="shared" si="5"/>
        <v>7</v>
      </c>
      <c r="H38" s="102">
        <f t="shared" si="6"/>
        <v>0</v>
      </c>
      <c r="I38" s="103">
        <f t="shared" si="7"/>
        <v>95.895573929001316</v>
      </c>
      <c r="J38" s="104">
        <f t="shared" si="8"/>
        <v>4.0906130986443561</v>
      </c>
      <c r="K38" s="104">
        <f t="shared" si="9"/>
        <v>1.3812972354322472E-2</v>
      </c>
      <c r="L38" s="105">
        <f t="shared" si="10"/>
        <v>0</v>
      </c>
      <c r="M38" s="101">
        <v>665</v>
      </c>
      <c r="N38" s="193">
        <v>611</v>
      </c>
      <c r="O38" s="193">
        <v>54</v>
      </c>
      <c r="P38" s="193">
        <v>0</v>
      </c>
      <c r="Q38" s="102">
        <v>0</v>
      </c>
      <c r="R38" s="101">
        <v>617</v>
      </c>
      <c r="S38" s="193">
        <v>574</v>
      </c>
      <c r="T38" s="193">
        <v>43</v>
      </c>
      <c r="U38" s="193">
        <v>0</v>
      </c>
      <c r="V38" s="102">
        <v>0</v>
      </c>
      <c r="W38" s="101">
        <v>984</v>
      </c>
      <c r="X38" s="193">
        <v>946</v>
      </c>
      <c r="Y38" s="193">
        <v>38</v>
      </c>
      <c r="Z38" s="193">
        <v>0</v>
      </c>
      <c r="AA38" s="102">
        <v>0</v>
      </c>
      <c r="AB38" s="101">
        <v>1587</v>
      </c>
      <c r="AC38" s="193">
        <v>1522</v>
      </c>
      <c r="AD38" s="193">
        <v>65</v>
      </c>
      <c r="AE38" s="193">
        <v>0</v>
      </c>
      <c r="AF38" s="102">
        <v>0</v>
      </c>
      <c r="AG38" s="101">
        <v>1555</v>
      </c>
      <c r="AH38" s="193">
        <v>1479</v>
      </c>
      <c r="AI38" s="193">
        <v>76</v>
      </c>
      <c r="AJ38" s="193">
        <v>0</v>
      </c>
      <c r="AK38" s="102">
        <v>0</v>
      </c>
      <c r="AL38" s="101">
        <v>1956</v>
      </c>
      <c r="AM38" s="193">
        <v>1874</v>
      </c>
      <c r="AN38" s="193">
        <v>81</v>
      </c>
      <c r="AO38" s="193">
        <v>1</v>
      </c>
      <c r="AP38" s="102">
        <v>0</v>
      </c>
      <c r="AQ38" s="101">
        <v>2224</v>
      </c>
      <c r="AR38" s="193">
        <v>2114</v>
      </c>
      <c r="AS38" s="193">
        <v>110</v>
      </c>
      <c r="AT38" s="193">
        <v>0</v>
      </c>
      <c r="AU38" s="102">
        <v>0</v>
      </c>
      <c r="AV38" s="101">
        <v>2189</v>
      </c>
      <c r="AW38" s="193">
        <v>2070</v>
      </c>
      <c r="AX38" s="193">
        <v>117</v>
      </c>
      <c r="AY38" s="193">
        <v>2</v>
      </c>
      <c r="AZ38" s="102">
        <v>0</v>
      </c>
      <c r="BA38" s="101">
        <v>2099</v>
      </c>
      <c r="BB38" s="193">
        <v>2025</v>
      </c>
      <c r="BC38" s="193">
        <v>73</v>
      </c>
      <c r="BD38" s="193">
        <v>1</v>
      </c>
      <c r="BE38" s="102">
        <v>0</v>
      </c>
      <c r="BF38" s="101">
        <v>2538</v>
      </c>
      <c r="BG38" s="193">
        <v>2429</v>
      </c>
      <c r="BH38" s="193">
        <v>109</v>
      </c>
      <c r="BI38" s="193">
        <v>0</v>
      </c>
      <c r="BJ38" s="102">
        <v>0</v>
      </c>
      <c r="BK38" s="101">
        <v>2884</v>
      </c>
      <c r="BL38" s="193">
        <v>2760</v>
      </c>
      <c r="BM38" s="193">
        <v>124</v>
      </c>
      <c r="BN38" s="193">
        <v>0</v>
      </c>
      <c r="BO38" s="102">
        <v>0</v>
      </c>
      <c r="BP38" s="101">
        <v>3150</v>
      </c>
      <c r="BQ38" s="193">
        <v>3032</v>
      </c>
      <c r="BR38" s="193">
        <v>118</v>
      </c>
      <c r="BS38" s="193">
        <v>0</v>
      </c>
      <c r="BT38" s="102">
        <v>0</v>
      </c>
      <c r="BU38" s="101">
        <v>2971</v>
      </c>
      <c r="BV38" s="193">
        <v>2877</v>
      </c>
      <c r="BW38" s="193">
        <v>94</v>
      </c>
      <c r="BX38" s="193">
        <v>0</v>
      </c>
      <c r="BY38" s="102">
        <v>0</v>
      </c>
      <c r="BZ38" s="101">
        <v>2965</v>
      </c>
      <c r="CA38" s="193">
        <v>2853</v>
      </c>
      <c r="CB38" s="193">
        <v>110</v>
      </c>
      <c r="CC38" s="193">
        <v>2</v>
      </c>
      <c r="CD38" s="102">
        <v>0</v>
      </c>
      <c r="CE38" s="101">
        <v>3197</v>
      </c>
      <c r="CF38" s="193">
        <v>3066</v>
      </c>
      <c r="CG38" s="193">
        <v>130</v>
      </c>
      <c r="CH38" s="193">
        <v>1</v>
      </c>
      <c r="CI38" s="102">
        <v>0</v>
      </c>
      <c r="CJ38" s="101">
        <v>3013</v>
      </c>
      <c r="CK38" s="193">
        <v>2893</v>
      </c>
      <c r="CL38" s="193">
        <v>120</v>
      </c>
      <c r="CM38" s="193">
        <v>0</v>
      </c>
      <c r="CN38" s="102">
        <v>0</v>
      </c>
      <c r="CO38" s="101">
        <v>2772</v>
      </c>
      <c r="CP38" s="193">
        <v>2657</v>
      </c>
      <c r="CQ38" s="193">
        <v>115</v>
      </c>
      <c r="CR38" s="193">
        <v>0</v>
      </c>
      <c r="CS38" s="102">
        <v>0</v>
      </c>
      <c r="CT38" s="101">
        <v>3102</v>
      </c>
      <c r="CU38" s="193">
        <v>2990</v>
      </c>
      <c r="CV38" s="193">
        <v>112</v>
      </c>
      <c r="CW38" s="193">
        <v>0</v>
      </c>
      <c r="CX38" s="102">
        <v>0</v>
      </c>
      <c r="CY38" s="101">
        <v>3381</v>
      </c>
      <c r="CZ38" s="193">
        <v>3267</v>
      </c>
      <c r="DA38" s="193">
        <v>114</v>
      </c>
      <c r="DB38" s="193">
        <v>0</v>
      </c>
      <c r="DC38" s="102">
        <v>0</v>
      </c>
      <c r="DD38" s="101">
        <v>3666</v>
      </c>
      <c r="DE38" s="193">
        <v>3516</v>
      </c>
      <c r="DF38" s="193">
        <v>150</v>
      </c>
      <c r="DG38" s="193">
        <v>0</v>
      </c>
      <c r="DH38" s="102">
        <v>0</v>
      </c>
      <c r="DI38" s="101">
        <v>3162</v>
      </c>
      <c r="DJ38" s="193">
        <v>3042</v>
      </c>
      <c r="DK38" s="193">
        <v>120</v>
      </c>
      <c r="DL38" s="193">
        <v>0</v>
      </c>
      <c r="DM38" s="102">
        <v>0</v>
      </c>
    </row>
    <row r="39" spans="1:117" x14ac:dyDescent="0.3">
      <c r="A39" s="405"/>
      <c r="C39" s="116" t="s">
        <v>108</v>
      </c>
      <c r="D39" s="106">
        <f t="shared" si="2"/>
        <v>31560</v>
      </c>
      <c r="E39" s="194">
        <f t="shared" si="3"/>
        <v>30524</v>
      </c>
      <c r="F39" s="194">
        <f t="shared" si="4"/>
        <v>1033</v>
      </c>
      <c r="G39" s="194">
        <f t="shared" si="5"/>
        <v>3</v>
      </c>
      <c r="H39" s="107">
        <f t="shared" si="6"/>
        <v>0</v>
      </c>
      <c r="I39" s="108">
        <f t="shared" si="7"/>
        <v>96.717363751584287</v>
      </c>
      <c r="J39" s="109">
        <f t="shared" si="8"/>
        <v>3.2731305449936632</v>
      </c>
      <c r="K39" s="109">
        <f t="shared" si="9"/>
        <v>9.5057034220532317E-3</v>
      </c>
      <c r="L39" s="110">
        <f t="shared" si="10"/>
        <v>0</v>
      </c>
      <c r="M39" s="106">
        <v>349</v>
      </c>
      <c r="N39" s="194">
        <v>329</v>
      </c>
      <c r="O39" s="194">
        <v>20</v>
      </c>
      <c r="P39" s="194">
        <v>0</v>
      </c>
      <c r="Q39" s="107">
        <v>0</v>
      </c>
      <c r="R39" s="106">
        <v>309</v>
      </c>
      <c r="S39" s="194">
        <v>291</v>
      </c>
      <c r="T39" s="194">
        <v>18</v>
      </c>
      <c r="U39" s="194">
        <v>0</v>
      </c>
      <c r="V39" s="107">
        <v>0</v>
      </c>
      <c r="W39" s="106">
        <v>510</v>
      </c>
      <c r="X39" s="194">
        <v>492</v>
      </c>
      <c r="Y39" s="194">
        <v>17</v>
      </c>
      <c r="Z39" s="194">
        <v>1</v>
      </c>
      <c r="AA39" s="107">
        <v>0</v>
      </c>
      <c r="AB39" s="106">
        <v>987</v>
      </c>
      <c r="AC39" s="194">
        <v>957</v>
      </c>
      <c r="AD39" s="194">
        <v>30</v>
      </c>
      <c r="AE39" s="194">
        <v>0</v>
      </c>
      <c r="AF39" s="107">
        <v>0</v>
      </c>
      <c r="AG39" s="106">
        <v>962</v>
      </c>
      <c r="AH39" s="194">
        <v>931</v>
      </c>
      <c r="AI39" s="194">
        <v>31</v>
      </c>
      <c r="AJ39" s="194">
        <v>0</v>
      </c>
      <c r="AK39" s="107">
        <v>0</v>
      </c>
      <c r="AL39" s="106">
        <v>1316</v>
      </c>
      <c r="AM39" s="194">
        <v>1268</v>
      </c>
      <c r="AN39" s="194">
        <v>48</v>
      </c>
      <c r="AO39" s="194">
        <v>0</v>
      </c>
      <c r="AP39" s="107">
        <v>0</v>
      </c>
      <c r="AQ39" s="106">
        <v>1431</v>
      </c>
      <c r="AR39" s="194">
        <v>1375</v>
      </c>
      <c r="AS39" s="194">
        <v>56</v>
      </c>
      <c r="AT39" s="194">
        <v>0</v>
      </c>
      <c r="AU39" s="107">
        <v>0</v>
      </c>
      <c r="AV39" s="106">
        <v>1401</v>
      </c>
      <c r="AW39" s="194">
        <v>1342</v>
      </c>
      <c r="AX39" s="194">
        <v>59</v>
      </c>
      <c r="AY39" s="194">
        <v>0</v>
      </c>
      <c r="AZ39" s="107">
        <v>0</v>
      </c>
      <c r="BA39" s="106">
        <v>1208</v>
      </c>
      <c r="BB39" s="194">
        <v>1156</v>
      </c>
      <c r="BC39" s="194">
        <v>52</v>
      </c>
      <c r="BD39" s="194">
        <v>0</v>
      </c>
      <c r="BE39" s="107">
        <v>0</v>
      </c>
      <c r="BF39" s="106">
        <v>1678</v>
      </c>
      <c r="BG39" s="194">
        <v>1616</v>
      </c>
      <c r="BH39" s="194">
        <v>61</v>
      </c>
      <c r="BI39" s="194">
        <v>1</v>
      </c>
      <c r="BJ39" s="107">
        <v>0</v>
      </c>
      <c r="BK39" s="106">
        <v>1834</v>
      </c>
      <c r="BL39" s="194">
        <v>1779</v>
      </c>
      <c r="BM39" s="194">
        <v>55</v>
      </c>
      <c r="BN39" s="194">
        <v>0</v>
      </c>
      <c r="BO39" s="107">
        <v>0</v>
      </c>
      <c r="BP39" s="106">
        <v>2100</v>
      </c>
      <c r="BQ39" s="194">
        <v>2035</v>
      </c>
      <c r="BR39" s="194">
        <v>65</v>
      </c>
      <c r="BS39" s="194">
        <v>0</v>
      </c>
      <c r="BT39" s="107">
        <v>0</v>
      </c>
      <c r="BU39" s="106">
        <v>1867</v>
      </c>
      <c r="BV39" s="194">
        <v>1806</v>
      </c>
      <c r="BW39" s="194">
        <v>60</v>
      </c>
      <c r="BX39" s="194">
        <v>1</v>
      </c>
      <c r="BY39" s="107">
        <v>0</v>
      </c>
      <c r="BZ39" s="106">
        <v>1896</v>
      </c>
      <c r="CA39" s="194">
        <v>1832</v>
      </c>
      <c r="CB39" s="194">
        <v>64</v>
      </c>
      <c r="CC39" s="194">
        <v>0</v>
      </c>
      <c r="CD39" s="107">
        <v>0</v>
      </c>
      <c r="CE39" s="106">
        <v>2004</v>
      </c>
      <c r="CF39" s="194">
        <v>1948</v>
      </c>
      <c r="CG39" s="194">
        <v>56</v>
      </c>
      <c r="CH39" s="194">
        <v>0</v>
      </c>
      <c r="CI39" s="107">
        <v>0</v>
      </c>
      <c r="CJ39" s="106">
        <v>2016</v>
      </c>
      <c r="CK39" s="194">
        <v>1965</v>
      </c>
      <c r="CL39" s="194">
        <v>51</v>
      </c>
      <c r="CM39" s="194">
        <v>0</v>
      </c>
      <c r="CN39" s="107">
        <v>0</v>
      </c>
      <c r="CO39" s="106">
        <v>1746</v>
      </c>
      <c r="CP39" s="194">
        <v>1695</v>
      </c>
      <c r="CQ39" s="194">
        <v>51</v>
      </c>
      <c r="CR39" s="194">
        <v>0</v>
      </c>
      <c r="CS39" s="107">
        <v>0</v>
      </c>
      <c r="CT39" s="106">
        <v>1978</v>
      </c>
      <c r="CU39" s="194">
        <v>1910</v>
      </c>
      <c r="CV39" s="194">
        <v>68</v>
      </c>
      <c r="CW39" s="194">
        <v>0</v>
      </c>
      <c r="CX39" s="107">
        <v>0</v>
      </c>
      <c r="CY39" s="106">
        <v>2046</v>
      </c>
      <c r="CZ39" s="194">
        <v>1986</v>
      </c>
      <c r="DA39" s="194">
        <v>60</v>
      </c>
      <c r="DB39" s="194">
        <v>0</v>
      </c>
      <c r="DC39" s="107">
        <v>0</v>
      </c>
      <c r="DD39" s="106">
        <v>2176</v>
      </c>
      <c r="DE39" s="194">
        <v>2106</v>
      </c>
      <c r="DF39" s="194">
        <v>70</v>
      </c>
      <c r="DG39" s="194">
        <v>0</v>
      </c>
      <c r="DH39" s="107">
        <v>0</v>
      </c>
      <c r="DI39" s="106">
        <v>1746</v>
      </c>
      <c r="DJ39" s="194">
        <v>1705</v>
      </c>
      <c r="DK39" s="194">
        <v>41</v>
      </c>
      <c r="DL39" s="194">
        <v>0</v>
      </c>
      <c r="DM39" s="107">
        <v>0</v>
      </c>
    </row>
    <row r="40" spans="1:117" x14ac:dyDescent="0.3">
      <c r="A40" s="405"/>
      <c r="C40" s="117" t="s">
        <v>109</v>
      </c>
      <c r="D40" s="101">
        <f t="shared" si="2"/>
        <v>24382</v>
      </c>
      <c r="E40" s="193">
        <f t="shared" si="3"/>
        <v>23235</v>
      </c>
      <c r="F40" s="193">
        <f t="shared" si="4"/>
        <v>1144</v>
      </c>
      <c r="G40" s="193">
        <f t="shared" si="5"/>
        <v>3</v>
      </c>
      <c r="H40" s="102">
        <f t="shared" si="6"/>
        <v>0</v>
      </c>
      <c r="I40" s="103">
        <f t="shared" si="7"/>
        <v>95.295709949963097</v>
      </c>
      <c r="J40" s="104">
        <f t="shared" si="8"/>
        <v>4.6919858912312362</v>
      </c>
      <c r="K40" s="104">
        <f t="shared" si="9"/>
        <v>1.2304158805676316E-2</v>
      </c>
      <c r="L40" s="105">
        <f t="shared" si="10"/>
        <v>0</v>
      </c>
      <c r="M40" s="101">
        <v>297</v>
      </c>
      <c r="N40" s="193">
        <v>280</v>
      </c>
      <c r="O40" s="193">
        <v>17</v>
      </c>
      <c r="P40" s="193">
        <v>0</v>
      </c>
      <c r="Q40" s="102">
        <v>0</v>
      </c>
      <c r="R40" s="101">
        <v>232</v>
      </c>
      <c r="S40" s="193">
        <v>221</v>
      </c>
      <c r="T40" s="193">
        <v>11</v>
      </c>
      <c r="U40" s="193">
        <v>0</v>
      </c>
      <c r="V40" s="102">
        <v>0</v>
      </c>
      <c r="W40" s="101">
        <v>510</v>
      </c>
      <c r="X40" s="193">
        <v>489</v>
      </c>
      <c r="Y40" s="193">
        <v>21</v>
      </c>
      <c r="Z40" s="193">
        <v>0</v>
      </c>
      <c r="AA40" s="102">
        <v>0</v>
      </c>
      <c r="AB40" s="101">
        <v>939</v>
      </c>
      <c r="AC40" s="193">
        <v>876</v>
      </c>
      <c r="AD40" s="193">
        <v>63</v>
      </c>
      <c r="AE40" s="193">
        <v>0</v>
      </c>
      <c r="AF40" s="102">
        <v>0</v>
      </c>
      <c r="AG40" s="101">
        <v>964</v>
      </c>
      <c r="AH40" s="193">
        <v>898</v>
      </c>
      <c r="AI40" s="193">
        <v>66</v>
      </c>
      <c r="AJ40" s="193">
        <v>0</v>
      </c>
      <c r="AK40" s="102">
        <v>0</v>
      </c>
      <c r="AL40" s="101">
        <v>1307</v>
      </c>
      <c r="AM40" s="193">
        <v>1174</v>
      </c>
      <c r="AN40" s="193">
        <v>133</v>
      </c>
      <c r="AO40" s="193">
        <v>0</v>
      </c>
      <c r="AP40" s="102">
        <v>0</v>
      </c>
      <c r="AQ40" s="101">
        <v>1226</v>
      </c>
      <c r="AR40" s="193">
        <v>1148</v>
      </c>
      <c r="AS40" s="193">
        <v>78</v>
      </c>
      <c r="AT40" s="193">
        <v>0</v>
      </c>
      <c r="AU40" s="102">
        <v>0</v>
      </c>
      <c r="AV40" s="101">
        <v>1193</v>
      </c>
      <c r="AW40" s="193">
        <v>1141</v>
      </c>
      <c r="AX40" s="193">
        <v>51</v>
      </c>
      <c r="AY40" s="193">
        <v>1</v>
      </c>
      <c r="AZ40" s="102">
        <v>0</v>
      </c>
      <c r="BA40" s="101">
        <v>1109</v>
      </c>
      <c r="BB40" s="193">
        <v>1048</v>
      </c>
      <c r="BC40" s="193">
        <v>61</v>
      </c>
      <c r="BD40" s="193">
        <v>0</v>
      </c>
      <c r="BE40" s="102">
        <v>0</v>
      </c>
      <c r="BF40" s="101">
        <v>1209</v>
      </c>
      <c r="BG40" s="193">
        <v>1157</v>
      </c>
      <c r="BH40" s="193">
        <v>52</v>
      </c>
      <c r="BI40" s="193">
        <v>0</v>
      </c>
      <c r="BJ40" s="102">
        <v>0</v>
      </c>
      <c r="BK40" s="101">
        <v>1372</v>
      </c>
      <c r="BL40" s="193">
        <v>1330</v>
      </c>
      <c r="BM40" s="193">
        <v>42</v>
      </c>
      <c r="BN40" s="193">
        <v>0</v>
      </c>
      <c r="BO40" s="102">
        <v>0</v>
      </c>
      <c r="BP40" s="101">
        <v>1536</v>
      </c>
      <c r="BQ40" s="193">
        <v>1487</v>
      </c>
      <c r="BR40" s="193">
        <v>49</v>
      </c>
      <c r="BS40" s="193">
        <v>0</v>
      </c>
      <c r="BT40" s="102">
        <v>0</v>
      </c>
      <c r="BU40" s="101">
        <v>1454</v>
      </c>
      <c r="BV40" s="193">
        <v>1411</v>
      </c>
      <c r="BW40" s="193">
        <v>41</v>
      </c>
      <c r="BX40" s="193">
        <v>2</v>
      </c>
      <c r="BY40" s="102">
        <v>0</v>
      </c>
      <c r="BZ40" s="101">
        <v>1387</v>
      </c>
      <c r="CA40" s="193">
        <v>1343</v>
      </c>
      <c r="CB40" s="193">
        <v>44</v>
      </c>
      <c r="CC40" s="193">
        <v>0</v>
      </c>
      <c r="CD40" s="102">
        <v>0</v>
      </c>
      <c r="CE40" s="101">
        <v>1425</v>
      </c>
      <c r="CF40" s="193">
        <v>1362</v>
      </c>
      <c r="CG40" s="193">
        <v>63</v>
      </c>
      <c r="CH40" s="193">
        <v>0</v>
      </c>
      <c r="CI40" s="102">
        <v>0</v>
      </c>
      <c r="CJ40" s="101">
        <v>1453</v>
      </c>
      <c r="CK40" s="193">
        <v>1363</v>
      </c>
      <c r="CL40" s="193">
        <v>90</v>
      </c>
      <c r="CM40" s="193">
        <v>0</v>
      </c>
      <c r="CN40" s="102">
        <v>0</v>
      </c>
      <c r="CO40" s="101">
        <v>1294</v>
      </c>
      <c r="CP40" s="193">
        <v>1232</v>
      </c>
      <c r="CQ40" s="193">
        <v>62</v>
      </c>
      <c r="CR40" s="193">
        <v>0</v>
      </c>
      <c r="CS40" s="102">
        <v>0</v>
      </c>
      <c r="CT40" s="101">
        <v>1251</v>
      </c>
      <c r="CU40" s="193">
        <v>1190</v>
      </c>
      <c r="CV40" s="193">
        <v>61</v>
      </c>
      <c r="CW40" s="193">
        <v>0</v>
      </c>
      <c r="CX40" s="102">
        <v>0</v>
      </c>
      <c r="CY40" s="101">
        <v>1410</v>
      </c>
      <c r="CZ40" s="193">
        <v>1357</v>
      </c>
      <c r="DA40" s="193">
        <v>53</v>
      </c>
      <c r="DB40" s="193">
        <v>0</v>
      </c>
      <c r="DC40" s="102">
        <v>0</v>
      </c>
      <c r="DD40" s="101">
        <v>1549</v>
      </c>
      <c r="DE40" s="193">
        <v>1505</v>
      </c>
      <c r="DF40" s="193">
        <v>44</v>
      </c>
      <c r="DG40" s="193">
        <v>0</v>
      </c>
      <c r="DH40" s="102">
        <v>0</v>
      </c>
      <c r="DI40" s="101">
        <v>1265</v>
      </c>
      <c r="DJ40" s="193">
        <v>1223</v>
      </c>
      <c r="DK40" s="193">
        <v>42</v>
      </c>
      <c r="DL40" s="193">
        <v>0</v>
      </c>
      <c r="DM40" s="102">
        <v>0</v>
      </c>
    </row>
    <row r="41" spans="1:117" x14ac:dyDescent="0.3">
      <c r="A41" s="405"/>
      <c r="C41" s="116" t="s">
        <v>110</v>
      </c>
      <c r="D41" s="106">
        <f t="shared" si="2"/>
        <v>25530</v>
      </c>
      <c r="E41" s="194">
        <f t="shared" si="3"/>
        <v>24630</v>
      </c>
      <c r="F41" s="194">
        <f t="shared" si="4"/>
        <v>899</v>
      </c>
      <c r="G41" s="194">
        <f t="shared" si="5"/>
        <v>0</v>
      </c>
      <c r="H41" s="107">
        <f t="shared" si="6"/>
        <v>1</v>
      </c>
      <c r="I41" s="108">
        <f t="shared" si="7"/>
        <v>96.474735605170395</v>
      </c>
      <c r="J41" s="109">
        <f t="shared" si="8"/>
        <v>3.5213474343909126</v>
      </c>
      <c r="K41" s="109">
        <f t="shared" si="9"/>
        <v>0</v>
      </c>
      <c r="L41" s="110">
        <f t="shared" si="10"/>
        <v>3.9169604386995686E-3</v>
      </c>
      <c r="M41" s="106">
        <v>324</v>
      </c>
      <c r="N41" s="194">
        <v>302</v>
      </c>
      <c r="O41" s="194">
        <v>21</v>
      </c>
      <c r="P41" s="194">
        <v>0</v>
      </c>
      <c r="Q41" s="107">
        <v>1</v>
      </c>
      <c r="R41" s="106">
        <v>324</v>
      </c>
      <c r="S41" s="194">
        <v>313</v>
      </c>
      <c r="T41" s="194">
        <v>11</v>
      </c>
      <c r="U41" s="194">
        <v>0</v>
      </c>
      <c r="V41" s="107">
        <v>0</v>
      </c>
      <c r="W41" s="106">
        <v>533</v>
      </c>
      <c r="X41" s="194">
        <v>522</v>
      </c>
      <c r="Y41" s="194">
        <v>11</v>
      </c>
      <c r="Z41" s="194">
        <v>0</v>
      </c>
      <c r="AA41" s="107">
        <v>0</v>
      </c>
      <c r="AB41" s="106">
        <v>998</v>
      </c>
      <c r="AC41" s="194">
        <v>966</v>
      </c>
      <c r="AD41" s="194">
        <v>32</v>
      </c>
      <c r="AE41" s="194">
        <v>0</v>
      </c>
      <c r="AF41" s="107">
        <v>0</v>
      </c>
      <c r="AG41" s="106">
        <v>1186</v>
      </c>
      <c r="AH41" s="194">
        <v>1134</v>
      </c>
      <c r="AI41" s="194">
        <v>52</v>
      </c>
      <c r="AJ41" s="194">
        <v>0</v>
      </c>
      <c r="AK41" s="107">
        <v>0</v>
      </c>
      <c r="AL41" s="106">
        <v>1263</v>
      </c>
      <c r="AM41" s="194">
        <v>1218</v>
      </c>
      <c r="AN41" s="194">
        <v>45</v>
      </c>
      <c r="AO41" s="194">
        <v>0</v>
      </c>
      <c r="AP41" s="107">
        <v>0</v>
      </c>
      <c r="AQ41" s="106">
        <v>1353</v>
      </c>
      <c r="AR41" s="194">
        <v>1310</v>
      </c>
      <c r="AS41" s="194">
        <v>43</v>
      </c>
      <c r="AT41" s="194">
        <v>0</v>
      </c>
      <c r="AU41" s="107">
        <v>0</v>
      </c>
      <c r="AV41" s="106">
        <v>1375</v>
      </c>
      <c r="AW41" s="194">
        <v>1333</v>
      </c>
      <c r="AX41" s="194">
        <v>42</v>
      </c>
      <c r="AY41" s="194">
        <v>0</v>
      </c>
      <c r="AZ41" s="107">
        <v>0</v>
      </c>
      <c r="BA41" s="106">
        <v>1143</v>
      </c>
      <c r="BB41" s="194">
        <v>1103</v>
      </c>
      <c r="BC41" s="194">
        <v>40</v>
      </c>
      <c r="BD41" s="194">
        <v>0</v>
      </c>
      <c r="BE41" s="107">
        <v>0</v>
      </c>
      <c r="BF41" s="106">
        <v>1236</v>
      </c>
      <c r="BG41" s="194">
        <v>1205</v>
      </c>
      <c r="BH41" s="194">
        <v>31</v>
      </c>
      <c r="BI41" s="194">
        <v>0</v>
      </c>
      <c r="BJ41" s="107">
        <v>0</v>
      </c>
      <c r="BK41" s="106">
        <v>1509</v>
      </c>
      <c r="BL41" s="194">
        <v>1442</v>
      </c>
      <c r="BM41" s="194">
        <v>67</v>
      </c>
      <c r="BN41" s="194">
        <v>0</v>
      </c>
      <c r="BO41" s="107">
        <v>0</v>
      </c>
      <c r="BP41" s="106">
        <v>1527</v>
      </c>
      <c r="BQ41" s="194">
        <v>1485</v>
      </c>
      <c r="BR41" s="194">
        <v>42</v>
      </c>
      <c r="BS41" s="194">
        <v>0</v>
      </c>
      <c r="BT41" s="107">
        <v>0</v>
      </c>
      <c r="BU41" s="106">
        <v>1428</v>
      </c>
      <c r="BV41" s="194">
        <v>1373</v>
      </c>
      <c r="BW41" s="194">
        <v>55</v>
      </c>
      <c r="BX41" s="194">
        <v>0</v>
      </c>
      <c r="BY41" s="107">
        <v>0</v>
      </c>
      <c r="BZ41" s="106">
        <v>1376</v>
      </c>
      <c r="CA41" s="194">
        <v>1317</v>
      </c>
      <c r="CB41" s="194">
        <v>59</v>
      </c>
      <c r="CC41" s="194">
        <v>0</v>
      </c>
      <c r="CD41" s="107">
        <v>0</v>
      </c>
      <c r="CE41" s="106">
        <v>1500</v>
      </c>
      <c r="CF41" s="194">
        <v>1440</v>
      </c>
      <c r="CG41" s="194">
        <v>60</v>
      </c>
      <c r="CH41" s="194">
        <v>0</v>
      </c>
      <c r="CI41" s="107">
        <v>0</v>
      </c>
      <c r="CJ41" s="106">
        <v>1350</v>
      </c>
      <c r="CK41" s="194">
        <v>1310</v>
      </c>
      <c r="CL41" s="194">
        <v>40</v>
      </c>
      <c r="CM41" s="194">
        <v>0</v>
      </c>
      <c r="CN41" s="107">
        <v>0</v>
      </c>
      <c r="CO41" s="106">
        <v>1262</v>
      </c>
      <c r="CP41" s="194">
        <v>1210</v>
      </c>
      <c r="CQ41" s="194">
        <v>52</v>
      </c>
      <c r="CR41" s="194">
        <v>0</v>
      </c>
      <c r="CS41" s="107">
        <v>0</v>
      </c>
      <c r="CT41" s="106">
        <v>1423</v>
      </c>
      <c r="CU41" s="194">
        <v>1377</v>
      </c>
      <c r="CV41" s="194">
        <v>46</v>
      </c>
      <c r="CW41" s="194">
        <v>0</v>
      </c>
      <c r="CX41" s="107">
        <v>0</v>
      </c>
      <c r="CY41" s="106">
        <v>1499</v>
      </c>
      <c r="CZ41" s="194">
        <v>1443</v>
      </c>
      <c r="DA41" s="194">
        <v>56</v>
      </c>
      <c r="DB41" s="194">
        <v>0</v>
      </c>
      <c r="DC41" s="107">
        <v>0</v>
      </c>
      <c r="DD41" s="106">
        <v>1500</v>
      </c>
      <c r="DE41" s="194">
        <v>1442</v>
      </c>
      <c r="DF41" s="194">
        <v>58</v>
      </c>
      <c r="DG41" s="194">
        <v>0</v>
      </c>
      <c r="DH41" s="107">
        <v>0</v>
      </c>
      <c r="DI41" s="106">
        <v>1421</v>
      </c>
      <c r="DJ41" s="194">
        <v>1385</v>
      </c>
      <c r="DK41" s="194">
        <v>36</v>
      </c>
      <c r="DL41" s="194">
        <v>0</v>
      </c>
      <c r="DM41" s="107">
        <v>0</v>
      </c>
    </row>
    <row r="42" spans="1:117" x14ac:dyDescent="0.3">
      <c r="A42" s="405"/>
      <c r="C42" s="117" t="s">
        <v>111</v>
      </c>
      <c r="D42" s="101">
        <f t="shared" si="2"/>
        <v>42400</v>
      </c>
      <c r="E42" s="193">
        <f t="shared" si="3"/>
        <v>41507</v>
      </c>
      <c r="F42" s="193">
        <f t="shared" si="4"/>
        <v>886</v>
      </c>
      <c r="G42" s="193">
        <f t="shared" si="5"/>
        <v>7</v>
      </c>
      <c r="H42" s="102">
        <f t="shared" si="6"/>
        <v>0</v>
      </c>
      <c r="I42" s="103">
        <f t="shared" si="7"/>
        <v>97.893867924528294</v>
      </c>
      <c r="J42" s="104">
        <f t="shared" si="8"/>
        <v>2.0896226415094343</v>
      </c>
      <c r="K42" s="104">
        <f t="shared" si="9"/>
        <v>1.6509433962264151E-2</v>
      </c>
      <c r="L42" s="105">
        <f t="shared" si="10"/>
        <v>0</v>
      </c>
      <c r="M42" s="101">
        <v>605</v>
      </c>
      <c r="N42" s="193">
        <v>586</v>
      </c>
      <c r="O42" s="193">
        <v>19</v>
      </c>
      <c r="P42" s="193">
        <v>0</v>
      </c>
      <c r="Q42" s="102">
        <v>0</v>
      </c>
      <c r="R42" s="101">
        <v>525</v>
      </c>
      <c r="S42" s="193">
        <v>507</v>
      </c>
      <c r="T42" s="193">
        <v>17</v>
      </c>
      <c r="U42" s="193">
        <v>1</v>
      </c>
      <c r="V42" s="102">
        <v>0</v>
      </c>
      <c r="W42" s="101">
        <v>862</v>
      </c>
      <c r="X42" s="193">
        <v>846</v>
      </c>
      <c r="Y42" s="193">
        <v>16</v>
      </c>
      <c r="Z42" s="193">
        <v>0</v>
      </c>
      <c r="AA42" s="102">
        <v>0</v>
      </c>
      <c r="AB42" s="101">
        <v>1548</v>
      </c>
      <c r="AC42" s="193">
        <v>1516</v>
      </c>
      <c r="AD42" s="193">
        <v>32</v>
      </c>
      <c r="AE42" s="193">
        <v>0</v>
      </c>
      <c r="AF42" s="102">
        <v>0</v>
      </c>
      <c r="AG42" s="101">
        <v>1666</v>
      </c>
      <c r="AH42" s="193">
        <v>1628</v>
      </c>
      <c r="AI42" s="193">
        <v>37</v>
      </c>
      <c r="AJ42" s="193">
        <v>1</v>
      </c>
      <c r="AK42" s="102">
        <v>0</v>
      </c>
      <c r="AL42" s="101">
        <v>2098</v>
      </c>
      <c r="AM42" s="193">
        <v>2055</v>
      </c>
      <c r="AN42" s="193">
        <v>43</v>
      </c>
      <c r="AO42" s="193">
        <v>0</v>
      </c>
      <c r="AP42" s="102">
        <v>0</v>
      </c>
      <c r="AQ42" s="101">
        <v>2234</v>
      </c>
      <c r="AR42" s="193">
        <v>2191</v>
      </c>
      <c r="AS42" s="193">
        <v>42</v>
      </c>
      <c r="AT42" s="193">
        <v>1</v>
      </c>
      <c r="AU42" s="102">
        <v>0</v>
      </c>
      <c r="AV42" s="101">
        <v>2284</v>
      </c>
      <c r="AW42" s="193">
        <v>2242</v>
      </c>
      <c r="AX42" s="193">
        <v>41</v>
      </c>
      <c r="AY42" s="193">
        <v>1</v>
      </c>
      <c r="AZ42" s="102">
        <v>0</v>
      </c>
      <c r="BA42" s="101">
        <v>1984</v>
      </c>
      <c r="BB42" s="193">
        <v>1937</v>
      </c>
      <c r="BC42" s="193">
        <v>47</v>
      </c>
      <c r="BD42" s="193">
        <v>0</v>
      </c>
      <c r="BE42" s="102">
        <v>0</v>
      </c>
      <c r="BF42" s="101">
        <v>2023</v>
      </c>
      <c r="BG42" s="193">
        <v>1974</v>
      </c>
      <c r="BH42" s="193">
        <v>49</v>
      </c>
      <c r="BI42" s="193">
        <v>0</v>
      </c>
      <c r="BJ42" s="102">
        <v>0</v>
      </c>
      <c r="BK42" s="101">
        <v>2391</v>
      </c>
      <c r="BL42" s="193">
        <v>2327</v>
      </c>
      <c r="BM42" s="193">
        <v>64</v>
      </c>
      <c r="BN42" s="193">
        <v>0</v>
      </c>
      <c r="BO42" s="102">
        <v>0</v>
      </c>
      <c r="BP42" s="101">
        <v>2594</v>
      </c>
      <c r="BQ42" s="193">
        <v>2544</v>
      </c>
      <c r="BR42" s="193">
        <v>50</v>
      </c>
      <c r="BS42" s="193">
        <v>0</v>
      </c>
      <c r="BT42" s="102">
        <v>0</v>
      </c>
      <c r="BU42" s="101">
        <v>2475</v>
      </c>
      <c r="BV42" s="193">
        <v>2419</v>
      </c>
      <c r="BW42" s="193">
        <v>56</v>
      </c>
      <c r="BX42" s="193">
        <v>0</v>
      </c>
      <c r="BY42" s="102">
        <v>0</v>
      </c>
      <c r="BZ42" s="101">
        <v>2399</v>
      </c>
      <c r="CA42" s="193">
        <v>2348</v>
      </c>
      <c r="CB42" s="193">
        <v>51</v>
      </c>
      <c r="CC42" s="193">
        <v>0</v>
      </c>
      <c r="CD42" s="102">
        <v>0</v>
      </c>
      <c r="CE42" s="101">
        <v>2476</v>
      </c>
      <c r="CF42" s="193">
        <v>2407</v>
      </c>
      <c r="CG42" s="193">
        <v>67</v>
      </c>
      <c r="CH42" s="193">
        <v>2</v>
      </c>
      <c r="CI42" s="102">
        <v>0</v>
      </c>
      <c r="CJ42" s="101">
        <v>2527</v>
      </c>
      <c r="CK42" s="193">
        <v>2472</v>
      </c>
      <c r="CL42" s="193">
        <v>55</v>
      </c>
      <c r="CM42" s="193">
        <v>0</v>
      </c>
      <c r="CN42" s="102">
        <v>0</v>
      </c>
      <c r="CO42" s="101">
        <v>2226</v>
      </c>
      <c r="CP42" s="193">
        <v>2183</v>
      </c>
      <c r="CQ42" s="193">
        <v>43</v>
      </c>
      <c r="CR42" s="193">
        <v>0</v>
      </c>
      <c r="CS42" s="102">
        <v>0</v>
      </c>
      <c r="CT42" s="101">
        <v>2268</v>
      </c>
      <c r="CU42" s="193">
        <v>2232</v>
      </c>
      <c r="CV42" s="193">
        <v>36</v>
      </c>
      <c r="CW42" s="193">
        <v>0</v>
      </c>
      <c r="CX42" s="102">
        <v>0</v>
      </c>
      <c r="CY42" s="101">
        <v>2392</v>
      </c>
      <c r="CZ42" s="193">
        <v>2352</v>
      </c>
      <c r="DA42" s="193">
        <v>40</v>
      </c>
      <c r="DB42" s="193">
        <v>0</v>
      </c>
      <c r="DC42" s="102">
        <v>0</v>
      </c>
      <c r="DD42" s="101">
        <v>2652</v>
      </c>
      <c r="DE42" s="193">
        <v>2610</v>
      </c>
      <c r="DF42" s="193">
        <v>41</v>
      </c>
      <c r="DG42" s="193">
        <v>1</v>
      </c>
      <c r="DH42" s="102">
        <v>0</v>
      </c>
      <c r="DI42" s="101">
        <v>2171</v>
      </c>
      <c r="DJ42" s="193">
        <v>2131</v>
      </c>
      <c r="DK42" s="193">
        <v>40</v>
      </c>
      <c r="DL42" s="193">
        <v>0</v>
      </c>
      <c r="DM42" s="102">
        <v>0</v>
      </c>
    </row>
    <row r="43" spans="1:117" x14ac:dyDescent="0.3">
      <c r="A43" s="405"/>
      <c r="C43" s="116" t="s">
        <v>112</v>
      </c>
      <c r="D43" s="106">
        <f t="shared" si="2"/>
        <v>38555</v>
      </c>
      <c r="E43" s="194">
        <f t="shared" si="3"/>
        <v>35704</v>
      </c>
      <c r="F43" s="194">
        <f t="shared" si="4"/>
        <v>2848</v>
      </c>
      <c r="G43" s="194">
        <f t="shared" si="5"/>
        <v>3</v>
      </c>
      <c r="H43" s="107">
        <f t="shared" si="6"/>
        <v>0</v>
      </c>
      <c r="I43" s="108">
        <f t="shared" si="7"/>
        <v>92.605368953443133</v>
      </c>
      <c r="J43" s="109">
        <f t="shared" si="8"/>
        <v>7.3868499546102973</v>
      </c>
      <c r="K43" s="109">
        <f t="shared" si="9"/>
        <v>7.7810919465698351E-3</v>
      </c>
      <c r="L43" s="110">
        <f t="shared" si="10"/>
        <v>0</v>
      </c>
      <c r="M43" s="106">
        <v>406</v>
      </c>
      <c r="N43" s="194">
        <v>353</v>
      </c>
      <c r="O43" s="194">
        <v>53</v>
      </c>
      <c r="P43" s="194">
        <v>0</v>
      </c>
      <c r="Q43" s="107">
        <v>0</v>
      </c>
      <c r="R43" s="106">
        <v>391</v>
      </c>
      <c r="S43" s="194">
        <v>345</v>
      </c>
      <c r="T43" s="194">
        <v>46</v>
      </c>
      <c r="U43" s="194">
        <v>0</v>
      </c>
      <c r="V43" s="107">
        <v>0</v>
      </c>
      <c r="W43" s="106">
        <v>699</v>
      </c>
      <c r="X43" s="194">
        <v>632</v>
      </c>
      <c r="Y43" s="194">
        <v>67</v>
      </c>
      <c r="Z43" s="194">
        <v>0</v>
      </c>
      <c r="AA43" s="107">
        <v>0</v>
      </c>
      <c r="AB43" s="106">
        <v>1201</v>
      </c>
      <c r="AC43" s="194">
        <v>1115</v>
      </c>
      <c r="AD43" s="194">
        <v>85</v>
      </c>
      <c r="AE43" s="194">
        <v>1</v>
      </c>
      <c r="AF43" s="107">
        <v>0</v>
      </c>
      <c r="AG43" s="106">
        <v>1452</v>
      </c>
      <c r="AH43" s="194">
        <v>1345</v>
      </c>
      <c r="AI43" s="194">
        <v>107</v>
      </c>
      <c r="AJ43" s="194">
        <v>0</v>
      </c>
      <c r="AK43" s="107">
        <v>0</v>
      </c>
      <c r="AL43" s="106">
        <v>1859</v>
      </c>
      <c r="AM43" s="194">
        <v>1725</v>
      </c>
      <c r="AN43" s="194">
        <v>133</v>
      </c>
      <c r="AO43" s="194">
        <v>1</v>
      </c>
      <c r="AP43" s="107">
        <v>0</v>
      </c>
      <c r="AQ43" s="106">
        <v>2145</v>
      </c>
      <c r="AR43" s="194">
        <v>2013</v>
      </c>
      <c r="AS43" s="194">
        <v>132</v>
      </c>
      <c r="AT43" s="194">
        <v>0</v>
      </c>
      <c r="AU43" s="107">
        <v>0</v>
      </c>
      <c r="AV43" s="106">
        <v>2203</v>
      </c>
      <c r="AW43" s="194">
        <v>2064</v>
      </c>
      <c r="AX43" s="194">
        <v>139</v>
      </c>
      <c r="AY43" s="194">
        <v>0</v>
      </c>
      <c r="AZ43" s="107">
        <v>0</v>
      </c>
      <c r="BA43" s="106">
        <v>1730</v>
      </c>
      <c r="BB43" s="194">
        <v>1599</v>
      </c>
      <c r="BC43" s="194">
        <v>131</v>
      </c>
      <c r="BD43" s="194">
        <v>0</v>
      </c>
      <c r="BE43" s="107">
        <v>0</v>
      </c>
      <c r="BF43" s="106">
        <v>1866</v>
      </c>
      <c r="BG43" s="194">
        <v>1750</v>
      </c>
      <c r="BH43" s="194">
        <v>115</v>
      </c>
      <c r="BI43" s="194">
        <v>1</v>
      </c>
      <c r="BJ43" s="107">
        <v>0</v>
      </c>
      <c r="BK43" s="106">
        <v>2184</v>
      </c>
      <c r="BL43" s="194">
        <v>2029</v>
      </c>
      <c r="BM43" s="194">
        <v>155</v>
      </c>
      <c r="BN43" s="194">
        <v>0</v>
      </c>
      <c r="BO43" s="107">
        <v>0</v>
      </c>
      <c r="BP43" s="106">
        <v>2320</v>
      </c>
      <c r="BQ43" s="194">
        <v>2138</v>
      </c>
      <c r="BR43" s="194">
        <v>182</v>
      </c>
      <c r="BS43" s="194">
        <v>0</v>
      </c>
      <c r="BT43" s="107">
        <v>0</v>
      </c>
      <c r="BU43" s="106">
        <v>2299</v>
      </c>
      <c r="BV43" s="194">
        <v>2137</v>
      </c>
      <c r="BW43" s="194">
        <v>162</v>
      </c>
      <c r="BX43" s="194">
        <v>0</v>
      </c>
      <c r="BY43" s="107">
        <v>0</v>
      </c>
      <c r="BZ43" s="106">
        <v>2180</v>
      </c>
      <c r="CA43" s="194">
        <v>2002</v>
      </c>
      <c r="CB43" s="194">
        <v>178</v>
      </c>
      <c r="CC43" s="194">
        <v>0</v>
      </c>
      <c r="CD43" s="107">
        <v>0</v>
      </c>
      <c r="CE43" s="106">
        <v>2324</v>
      </c>
      <c r="CF43" s="194">
        <v>2153</v>
      </c>
      <c r="CG43" s="194">
        <v>171</v>
      </c>
      <c r="CH43" s="194">
        <v>0</v>
      </c>
      <c r="CI43" s="107">
        <v>0</v>
      </c>
      <c r="CJ43" s="106">
        <v>2311</v>
      </c>
      <c r="CK43" s="194">
        <v>2135</v>
      </c>
      <c r="CL43" s="194">
        <v>176</v>
      </c>
      <c r="CM43" s="194">
        <v>0</v>
      </c>
      <c r="CN43" s="107">
        <v>0</v>
      </c>
      <c r="CO43" s="106">
        <v>2062</v>
      </c>
      <c r="CP43" s="194">
        <v>1876</v>
      </c>
      <c r="CQ43" s="194">
        <v>186</v>
      </c>
      <c r="CR43" s="194">
        <v>0</v>
      </c>
      <c r="CS43" s="107">
        <v>0</v>
      </c>
      <c r="CT43" s="106">
        <v>2225</v>
      </c>
      <c r="CU43" s="194">
        <v>2060</v>
      </c>
      <c r="CV43" s="194">
        <v>165</v>
      </c>
      <c r="CW43" s="194">
        <v>0</v>
      </c>
      <c r="CX43" s="107">
        <v>0</v>
      </c>
      <c r="CY43" s="106">
        <v>2281</v>
      </c>
      <c r="CZ43" s="194">
        <v>2117</v>
      </c>
      <c r="DA43" s="194">
        <v>164</v>
      </c>
      <c r="DB43" s="194">
        <v>0</v>
      </c>
      <c r="DC43" s="107">
        <v>0</v>
      </c>
      <c r="DD43" s="106">
        <v>2403</v>
      </c>
      <c r="DE43" s="194">
        <v>2230</v>
      </c>
      <c r="DF43" s="194">
        <v>173</v>
      </c>
      <c r="DG43" s="194">
        <v>0</v>
      </c>
      <c r="DH43" s="107">
        <v>0</v>
      </c>
      <c r="DI43" s="106">
        <v>2014</v>
      </c>
      <c r="DJ43" s="194">
        <v>1886</v>
      </c>
      <c r="DK43" s="194">
        <v>128</v>
      </c>
      <c r="DL43" s="194">
        <v>0</v>
      </c>
      <c r="DM43" s="107">
        <v>0</v>
      </c>
    </row>
    <row r="44" spans="1:117" x14ac:dyDescent="0.3">
      <c r="A44" s="405"/>
      <c r="C44" s="117" t="s">
        <v>113</v>
      </c>
      <c r="D44" s="101">
        <f t="shared" si="2"/>
        <v>36971</v>
      </c>
      <c r="E44" s="193">
        <f t="shared" si="3"/>
        <v>35763</v>
      </c>
      <c r="F44" s="193">
        <f t="shared" si="4"/>
        <v>1203</v>
      </c>
      <c r="G44" s="193">
        <f t="shared" si="5"/>
        <v>5</v>
      </c>
      <c r="H44" s="102">
        <f t="shared" si="6"/>
        <v>0</v>
      </c>
      <c r="I44" s="103">
        <f t="shared" si="7"/>
        <v>96.732574179762523</v>
      </c>
      <c r="J44" s="104">
        <f t="shared" si="8"/>
        <v>3.2539017067431231</v>
      </c>
      <c r="K44" s="104">
        <f t="shared" si="9"/>
        <v>1.3524113494360444E-2</v>
      </c>
      <c r="L44" s="105">
        <f t="shared" si="10"/>
        <v>0</v>
      </c>
      <c r="M44" s="101">
        <v>398</v>
      </c>
      <c r="N44" s="193">
        <v>381</v>
      </c>
      <c r="O44" s="193">
        <v>17</v>
      </c>
      <c r="P44" s="193">
        <v>0</v>
      </c>
      <c r="Q44" s="102">
        <v>0</v>
      </c>
      <c r="R44" s="101">
        <v>311</v>
      </c>
      <c r="S44" s="193">
        <v>299</v>
      </c>
      <c r="T44" s="193">
        <v>12</v>
      </c>
      <c r="U44" s="193">
        <v>0</v>
      </c>
      <c r="V44" s="102">
        <v>0</v>
      </c>
      <c r="W44" s="101">
        <v>780</v>
      </c>
      <c r="X44" s="193">
        <v>752</v>
      </c>
      <c r="Y44" s="193">
        <v>28</v>
      </c>
      <c r="Z44" s="193">
        <v>0</v>
      </c>
      <c r="AA44" s="102">
        <v>0</v>
      </c>
      <c r="AB44" s="101">
        <v>1253</v>
      </c>
      <c r="AC44" s="193">
        <v>1213</v>
      </c>
      <c r="AD44" s="193">
        <v>40</v>
      </c>
      <c r="AE44" s="193">
        <v>0</v>
      </c>
      <c r="AF44" s="102">
        <v>0</v>
      </c>
      <c r="AG44" s="101">
        <v>1239</v>
      </c>
      <c r="AH44" s="193">
        <v>1207</v>
      </c>
      <c r="AI44" s="193">
        <v>32</v>
      </c>
      <c r="AJ44" s="193">
        <v>0</v>
      </c>
      <c r="AK44" s="102">
        <v>0</v>
      </c>
      <c r="AL44" s="101">
        <v>1452</v>
      </c>
      <c r="AM44" s="193">
        <v>1424</v>
      </c>
      <c r="AN44" s="193">
        <v>27</v>
      </c>
      <c r="AO44" s="193">
        <v>1</v>
      </c>
      <c r="AP44" s="102">
        <v>0</v>
      </c>
      <c r="AQ44" s="101">
        <v>1688</v>
      </c>
      <c r="AR44" s="193">
        <v>1656</v>
      </c>
      <c r="AS44" s="193">
        <v>32</v>
      </c>
      <c r="AT44" s="193">
        <v>0</v>
      </c>
      <c r="AU44" s="102">
        <v>0</v>
      </c>
      <c r="AV44" s="101">
        <v>1571</v>
      </c>
      <c r="AW44" s="193">
        <v>1532</v>
      </c>
      <c r="AX44" s="193">
        <v>39</v>
      </c>
      <c r="AY44" s="193">
        <v>0</v>
      </c>
      <c r="AZ44" s="102">
        <v>0</v>
      </c>
      <c r="BA44" s="101">
        <v>1393</v>
      </c>
      <c r="BB44" s="193">
        <v>1364</v>
      </c>
      <c r="BC44" s="193">
        <v>29</v>
      </c>
      <c r="BD44" s="193">
        <v>0</v>
      </c>
      <c r="BE44" s="102">
        <v>0</v>
      </c>
      <c r="BF44" s="101">
        <v>1812</v>
      </c>
      <c r="BG44" s="193">
        <v>1770</v>
      </c>
      <c r="BH44" s="193">
        <v>42</v>
      </c>
      <c r="BI44" s="193">
        <v>0</v>
      </c>
      <c r="BJ44" s="102">
        <v>0</v>
      </c>
      <c r="BK44" s="101">
        <v>2115</v>
      </c>
      <c r="BL44" s="193">
        <v>2043</v>
      </c>
      <c r="BM44" s="193">
        <v>72</v>
      </c>
      <c r="BN44" s="193">
        <v>0</v>
      </c>
      <c r="BO44" s="102">
        <v>0</v>
      </c>
      <c r="BP44" s="101">
        <v>2370</v>
      </c>
      <c r="BQ44" s="193">
        <v>2299</v>
      </c>
      <c r="BR44" s="193">
        <v>71</v>
      </c>
      <c r="BS44" s="193">
        <v>0</v>
      </c>
      <c r="BT44" s="102">
        <v>0</v>
      </c>
      <c r="BU44" s="101">
        <v>2088</v>
      </c>
      <c r="BV44" s="193">
        <v>2040</v>
      </c>
      <c r="BW44" s="193">
        <v>48</v>
      </c>
      <c r="BX44" s="193">
        <v>0</v>
      </c>
      <c r="BY44" s="102">
        <v>0</v>
      </c>
      <c r="BZ44" s="101">
        <v>2116</v>
      </c>
      <c r="CA44" s="193">
        <v>2045</v>
      </c>
      <c r="CB44" s="193">
        <v>70</v>
      </c>
      <c r="CC44" s="193">
        <v>1</v>
      </c>
      <c r="CD44" s="102">
        <v>0</v>
      </c>
      <c r="CE44" s="101">
        <v>2323</v>
      </c>
      <c r="CF44" s="193">
        <v>2241</v>
      </c>
      <c r="CG44" s="193">
        <v>81</v>
      </c>
      <c r="CH44" s="193">
        <v>1</v>
      </c>
      <c r="CI44" s="102">
        <v>0</v>
      </c>
      <c r="CJ44" s="101">
        <v>2278</v>
      </c>
      <c r="CK44" s="193">
        <v>2193</v>
      </c>
      <c r="CL44" s="193">
        <v>85</v>
      </c>
      <c r="CM44" s="193">
        <v>0</v>
      </c>
      <c r="CN44" s="102">
        <v>0</v>
      </c>
      <c r="CO44" s="101">
        <v>2244</v>
      </c>
      <c r="CP44" s="193">
        <v>2152</v>
      </c>
      <c r="CQ44" s="193">
        <v>92</v>
      </c>
      <c r="CR44" s="193">
        <v>0</v>
      </c>
      <c r="CS44" s="102">
        <v>0</v>
      </c>
      <c r="CT44" s="101">
        <v>2383</v>
      </c>
      <c r="CU44" s="193">
        <v>2294</v>
      </c>
      <c r="CV44" s="193">
        <v>88</v>
      </c>
      <c r="CW44" s="193">
        <v>1</v>
      </c>
      <c r="CX44" s="102">
        <v>0</v>
      </c>
      <c r="CY44" s="101">
        <v>2546</v>
      </c>
      <c r="CZ44" s="193">
        <v>2424</v>
      </c>
      <c r="DA44" s="193">
        <v>122</v>
      </c>
      <c r="DB44" s="193">
        <v>0</v>
      </c>
      <c r="DC44" s="102">
        <v>0</v>
      </c>
      <c r="DD44" s="101">
        <v>2432</v>
      </c>
      <c r="DE44" s="193">
        <v>2346</v>
      </c>
      <c r="DF44" s="193">
        <v>86</v>
      </c>
      <c r="DG44" s="193">
        <v>0</v>
      </c>
      <c r="DH44" s="102">
        <v>0</v>
      </c>
      <c r="DI44" s="101">
        <v>2179</v>
      </c>
      <c r="DJ44" s="193">
        <v>2088</v>
      </c>
      <c r="DK44" s="193">
        <v>90</v>
      </c>
      <c r="DL44" s="193">
        <v>1</v>
      </c>
      <c r="DM44" s="102">
        <v>0</v>
      </c>
    </row>
    <row r="45" spans="1:117" ht="15" thickBot="1" x14ac:dyDescent="0.35">
      <c r="A45" s="405"/>
      <c r="C45" s="216" t="s">
        <v>114</v>
      </c>
      <c r="D45" s="106">
        <f t="shared" si="2"/>
        <v>67958</v>
      </c>
      <c r="E45" s="194">
        <f t="shared" si="3"/>
        <v>65983</v>
      </c>
      <c r="F45" s="194">
        <f t="shared" si="4"/>
        <v>1968</v>
      </c>
      <c r="G45" s="194">
        <f t="shared" si="5"/>
        <v>6</v>
      </c>
      <c r="H45" s="107">
        <f t="shared" si="6"/>
        <v>1</v>
      </c>
      <c r="I45" s="108">
        <f t="shared" si="7"/>
        <v>97.093793225227344</v>
      </c>
      <c r="J45" s="109">
        <f t="shared" si="8"/>
        <v>2.8959062950645986</v>
      </c>
      <c r="K45" s="109">
        <f t="shared" si="9"/>
        <v>8.8289826069042638E-3</v>
      </c>
      <c r="L45" s="110">
        <f t="shared" si="10"/>
        <v>1.4714971011507109E-3</v>
      </c>
      <c r="M45" s="106">
        <v>893</v>
      </c>
      <c r="N45" s="194">
        <v>841</v>
      </c>
      <c r="O45" s="194">
        <v>51</v>
      </c>
      <c r="P45" s="194">
        <v>1</v>
      </c>
      <c r="Q45" s="107">
        <v>0</v>
      </c>
      <c r="R45" s="106">
        <v>777</v>
      </c>
      <c r="S45" s="194">
        <v>722</v>
      </c>
      <c r="T45" s="194">
        <v>55</v>
      </c>
      <c r="U45" s="194">
        <v>0</v>
      </c>
      <c r="V45" s="107">
        <v>0</v>
      </c>
      <c r="W45" s="106">
        <v>1193</v>
      </c>
      <c r="X45" s="194">
        <v>1156</v>
      </c>
      <c r="Y45" s="194">
        <v>37</v>
      </c>
      <c r="Z45" s="194">
        <v>0</v>
      </c>
      <c r="AA45" s="107">
        <v>0</v>
      </c>
      <c r="AB45" s="106">
        <v>2018</v>
      </c>
      <c r="AC45" s="194">
        <v>1955</v>
      </c>
      <c r="AD45" s="194">
        <v>62</v>
      </c>
      <c r="AE45" s="194">
        <v>0</v>
      </c>
      <c r="AF45" s="107">
        <v>1</v>
      </c>
      <c r="AG45" s="106">
        <v>2227</v>
      </c>
      <c r="AH45" s="194">
        <v>2161</v>
      </c>
      <c r="AI45" s="194">
        <v>65</v>
      </c>
      <c r="AJ45" s="194">
        <v>1</v>
      </c>
      <c r="AK45" s="107">
        <v>0</v>
      </c>
      <c r="AL45" s="106">
        <v>2677</v>
      </c>
      <c r="AM45" s="194">
        <v>2620</v>
      </c>
      <c r="AN45" s="194">
        <v>57</v>
      </c>
      <c r="AO45" s="194">
        <v>0</v>
      </c>
      <c r="AP45" s="107">
        <v>0</v>
      </c>
      <c r="AQ45" s="106">
        <v>3075</v>
      </c>
      <c r="AR45" s="194">
        <v>2998</v>
      </c>
      <c r="AS45" s="194">
        <v>77</v>
      </c>
      <c r="AT45" s="194">
        <v>0</v>
      </c>
      <c r="AU45" s="107">
        <v>0</v>
      </c>
      <c r="AV45" s="106">
        <v>3078</v>
      </c>
      <c r="AW45" s="194">
        <v>2988</v>
      </c>
      <c r="AX45" s="194">
        <v>86</v>
      </c>
      <c r="AY45" s="194">
        <v>4</v>
      </c>
      <c r="AZ45" s="107">
        <v>0</v>
      </c>
      <c r="BA45" s="106">
        <v>2967</v>
      </c>
      <c r="BB45" s="194">
        <v>2877</v>
      </c>
      <c r="BC45" s="194">
        <v>90</v>
      </c>
      <c r="BD45" s="194">
        <v>0</v>
      </c>
      <c r="BE45" s="107">
        <v>0</v>
      </c>
      <c r="BF45" s="106">
        <v>3463</v>
      </c>
      <c r="BG45" s="194">
        <v>3377</v>
      </c>
      <c r="BH45" s="194">
        <v>86</v>
      </c>
      <c r="BI45" s="194">
        <v>0</v>
      </c>
      <c r="BJ45" s="107">
        <v>0</v>
      </c>
      <c r="BK45" s="106">
        <v>3923</v>
      </c>
      <c r="BL45" s="194">
        <v>3820</v>
      </c>
      <c r="BM45" s="194">
        <v>103</v>
      </c>
      <c r="BN45" s="194">
        <v>0</v>
      </c>
      <c r="BO45" s="107">
        <v>0</v>
      </c>
      <c r="BP45" s="106">
        <v>4468</v>
      </c>
      <c r="BQ45" s="194">
        <v>4351</v>
      </c>
      <c r="BR45" s="194">
        <v>117</v>
      </c>
      <c r="BS45" s="194">
        <v>0</v>
      </c>
      <c r="BT45" s="107">
        <v>0</v>
      </c>
      <c r="BU45" s="106">
        <v>3960</v>
      </c>
      <c r="BV45" s="194">
        <v>3871</v>
      </c>
      <c r="BW45" s="194">
        <v>89</v>
      </c>
      <c r="BX45" s="194">
        <v>0</v>
      </c>
      <c r="BY45" s="107">
        <v>0</v>
      </c>
      <c r="BZ45" s="106">
        <v>3853</v>
      </c>
      <c r="CA45" s="194">
        <v>3769</v>
      </c>
      <c r="CB45" s="194">
        <v>84</v>
      </c>
      <c r="CC45" s="194">
        <v>0</v>
      </c>
      <c r="CD45" s="107">
        <v>0</v>
      </c>
      <c r="CE45" s="106">
        <v>4394</v>
      </c>
      <c r="CF45" s="194">
        <v>4252</v>
      </c>
      <c r="CG45" s="194">
        <v>142</v>
      </c>
      <c r="CH45" s="194">
        <v>0</v>
      </c>
      <c r="CI45" s="107">
        <v>0</v>
      </c>
      <c r="CJ45" s="106">
        <v>3998</v>
      </c>
      <c r="CK45" s="194">
        <v>3865</v>
      </c>
      <c r="CL45" s="194">
        <v>133</v>
      </c>
      <c r="CM45" s="194">
        <v>0</v>
      </c>
      <c r="CN45" s="107">
        <v>0</v>
      </c>
      <c r="CO45" s="106">
        <v>3731</v>
      </c>
      <c r="CP45" s="194">
        <v>3613</v>
      </c>
      <c r="CQ45" s="194">
        <v>118</v>
      </c>
      <c r="CR45" s="194">
        <v>0</v>
      </c>
      <c r="CS45" s="107">
        <v>0</v>
      </c>
      <c r="CT45" s="106">
        <v>4136</v>
      </c>
      <c r="CU45" s="194">
        <v>4029</v>
      </c>
      <c r="CV45" s="194">
        <v>107</v>
      </c>
      <c r="CW45" s="194">
        <v>0</v>
      </c>
      <c r="CX45" s="107">
        <v>0</v>
      </c>
      <c r="CY45" s="106">
        <v>4267</v>
      </c>
      <c r="CZ45" s="194">
        <v>4151</v>
      </c>
      <c r="DA45" s="194">
        <v>116</v>
      </c>
      <c r="DB45" s="194">
        <v>0</v>
      </c>
      <c r="DC45" s="107">
        <v>0</v>
      </c>
      <c r="DD45" s="106">
        <v>4710</v>
      </c>
      <c r="DE45" s="194">
        <v>4557</v>
      </c>
      <c r="DF45" s="194">
        <v>153</v>
      </c>
      <c r="DG45" s="194">
        <v>0</v>
      </c>
      <c r="DH45" s="107">
        <v>0</v>
      </c>
      <c r="DI45" s="106">
        <v>4150</v>
      </c>
      <c r="DJ45" s="194">
        <v>4010</v>
      </c>
      <c r="DK45" s="194">
        <v>140</v>
      </c>
      <c r="DL45" s="194">
        <v>0</v>
      </c>
      <c r="DM45" s="107">
        <v>0</v>
      </c>
    </row>
    <row r="46" spans="1:117" ht="15" thickBot="1" x14ac:dyDescent="0.35">
      <c r="A46" s="405"/>
      <c r="C46" s="122" t="s">
        <v>0</v>
      </c>
      <c r="D46" s="95">
        <f>SUM(D4:D45)</f>
        <v>1590248</v>
      </c>
      <c r="E46" s="96">
        <f>SUM(E4:E45)</f>
        <v>1524267</v>
      </c>
      <c r="F46" s="96">
        <f>SUM(F4:F45)</f>
        <v>65808</v>
      </c>
      <c r="G46" s="96">
        <f>SUM(G4:G45)</f>
        <v>167</v>
      </c>
      <c r="H46" s="97">
        <f>SUM(H4:H45)</f>
        <v>6</v>
      </c>
      <c r="I46" s="98">
        <f t="shared" si="7"/>
        <v>95.850898727745616</v>
      </c>
      <c r="J46" s="99">
        <f t="shared" si="8"/>
        <v>4.1382224659298421</v>
      </c>
      <c r="K46" s="99">
        <f t="shared" si="9"/>
        <v>1.0501506683234314E-2</v>
      </c>
      <c r="L46" s="100">
        <f t="shared" si="10"/>
        <v>3.7729964131380766E-4</v>
      </c>
      <c r="M46" s="95">
        <f t="shared" ref="M46:AR46" si="11">SUM(M4:M45)</f>
        <v>19361</v>
      </c>
      <c r="N46" s="96">
        <f t="shared" si="11"/>
        <v>17918</v>
      </c>
      <c r="O46" s="96">
        <f t="shared" si="11"/>
        <v>1435</v>
      </c>
      <c r="P46" s="96">
        <f t="shared" si="11"/>
        <v>7</v>
      </c>
      <c r="Q46" s="97">
        <f t="shared" si="11"/>
        <v>1</v>
      </c>
      <c r="R46" s="95">
        <f t="shared" si="11"/>
        <v>17327</v>
      </c>
      <c r="S46" s="96">
        <f t="shared" si="11"/>
        <v>16098</v>
      </c>
      <c r="T46" s="96">
        <f t="shared" si="11"/>
        <v>1224</v>
      </c>
      <c r="U46" s="96">
        <f t="shared" si="11"/>
        <v>5</v>
      </c>
      <c r="V46" s="97">
        <f t="shared" si="11"/>
        <v>0</v>
      </c>
      <c r="W46" s="95">
        <f t="shared" si="11"/>
        <v>29790</v>
      </c>
      <c r="X46" s="96">
        <f t="shared" si="11"/>
        <v>28493</v>
      </c>
      <c r="Y46" s="96">
        <f t="shared" si="11"/>
        <v>1291</v>
      </c>
      <c r="Z46" s="96">
        <f t="shared" si="11"/>
        <v>5</v>
      </c>
      <c r="AA46" s="97">
        <f t="shared" si="11"/>
        <v>1</v>
      </c>
      <c r="AB46" s="95">
        <f t="shared" si="11"/>
        <v>52552</v>
      </c>
      <c r="AC46" s="96">
        <f t="shared" si="11"/>
        <v>50323</v>
      </c>
      <c r="AD46" s="96">
        <f t="shared" si="11"/>
        <v>2219</v>
      </c>
      <c r="AE46" s="96">
        <f t="shared" si="11"/>
        <v>9</v>
      </c>
      <c r="AF46" s="97">
        <f t="shared" si="11"/>
        <v>1</v>
      </c>
      <c r="AG46" s="95">
        <f t="shared" si="11"/>
        <v>55929</v>
      </c>
      <c r="AH46" s="96">
        <f t="shared" si="11"/>
        <v>53596</v>
      </c>
      <c r="AI46" s="96">
        <f t="shared" si="11"/>
        <v>2327</v>
      </c>
      <c r="AJ46" s="96">
        <f t="shared" si="11"/>
        <v>6</v>
      </c>
      <c r="AK46" s="97">
        <f t="shared" si="11"/>
        <v>0</v>
      </c>
      <c r="AL46" s="95">
        <f t="shared" si="11"/>
        <v>68257</v>
      </c>
      <c r="AM46" s="96">
        <f t="shared" si="11"/>
        <v>65462</v>
      </c>
      <c r="AN46" s="96">
        <f t="shared" si="11"/>
        <v>2786</v>
      </c>
      <c r="AO46" s="96">
        <f t="shared" si="11"/>
        <v>9</v>
      </c>
      <c r="AP46" s="97">
        <f t="shared" si="11"/>
        <v>0</v>
      </c>
      <c r="AQ46" s="95">
        <f t="shared" si="11"/>
        <v>76261</v>
      </c>
      <c r="AR46" s="96">
        <f t="shared" si="11"/>
        <v>73237</v>
      </c>
      <c r="AS46" s="96">
        <f t="shared" ref="AS46:BX46" si="12">SUM(AS4:AS45)</f>
        <v>3016</v>
      </c>
      <c r="AT46" s="96">
        <f t="shared" si="12"/>
        <v>8</v>
      </c>
      <c r="AU46" s="97">
        <f t="shared" si="12"/>
        <v>0</v>
      </c>
      <c r="AV46" s="95">
        <f t="shared" si="12"/>
        <v>77058</v>
      </c>
      <c r="AW46" s="96">
        <f t="shared" si="12"/>
        <v>73970</v>
      </c>
      <c r="AX46" s="96">
        <f t="shared" si="12"/>
        <v>3071</v>
      </c>
      <c r="AY46" s="96">
        <f t="shared" si="12"/>
        <v>17</v>
      </c>
      <c r="AZ46" s="97">
        <f t="shared" si="12"/>
        <v>0</v>
      </c>
      <c r="BA46" s="95">
        <f t="shared" si="12"/>
        <v>69472</v>
      </c>
      <c r="BB46" s="96">
        <f t="shared" si="12"/>
        <v>66538</v>
      </c>
      <c r="BC46" s="96">
        <f t="shared" si="12"/>
        <v>2926</v>
      </c>
      <c r="BD46" s="96">
        <f t="shared" si="12"/>
        <v>8</v>
      </c>
      <c r="BE46" s="97">
        <f t="shared" si="12"/>
        <v>0</v>
      </c>
      <c r="BF46" s="95">
        <f t="shared" si="12"/>
        <v>81573</v>
      </c>
      <c r="BG46" s="96">
        <f t="shared" si="12"/>
        <v>78180</v>
      </c>
      <c r="BH46" s="96">
        <f t="shared" si="12"/>
        <v>3378</v>
      </c>
      <c r="BI46" s="96">
        <f t="shared" si="12"/>
        <v>15</v>
      </c>
      <c r="BJ46" s="97">
        <f t="shared" si="12"/>
        <v>0</v>
      </c>
      <c r="BK46" s="95">
        <f t="shared" si="12"/>
        <v>92941</v>
      </c>
      <c r="BL46" s="96">
        <f t="shared" si="12"/>
        <v>88921</v>
      </c>
      <c r="BM46" s="96">
        <f t="shared" si="12"/>
        <v>4015</v>
      </c>
      <c r="BN46" s="96">
        <f t="shared" si="12"/>
        <v>5</v>
      </c>
      <c r="BO46" s="97">
        <f t="shared" si="12"/>
        <v>0</v>
      </c>
      <c r="BP46" s="95">
        <f t="shared" si="12"/>
        <v>99598</v>
      </c>
      <c r="BQ46" s="96">
        <f t="shared" si="12"/>
        <v>95656</v>
      </c>
      <c r="BR46" s="96">
        <f t="shared" si="12"/>
        <v>3933</v>
      </c>
      <c r="BS46" s="96">
        <f t="shared" si="12"/>
        <v>8</v>
      </c>
      <c r="BT46" s="97">
        <f t="shared" si="12"/>
        <v>1</v>
      </c>
      <c r="BU46" s="95">
        <f t="shared" si="12"/>
        <v>92101</v>
      </c>
      <c r="BV46" s="96">
        <f t="shared" si="12"/>
        <v>88454</v>
      </c>
      <c r="BW46" s="96">
        <f t="shared" si="12"/>
        <v>3641</v>
      </c>
      <c r="BX46" s="96">
        <f t="shared" si="12"/>
        <v>6</v>
      </c>
      <c r="BY46" s="97">
        <f t="shared" ref="BY46:DD46" si="13">SUM(BY4:BY45)</f>
        <v>0</v>
      </c>
      <c r="BZ46" s="95">
        <f t="shared" si="13"/>
        <v>92191</v>
      </c>
      <c r="CA46" s="96">
        <f t="shared" si="13"/>
        <v>88398</v>
      </c>
      <c r="CB46" s="96">
        <f t="shared" si="13"/>
        <v>3775</v>
      </c>
      <c r="CC46" s="96">
        <f t="shared" si="13"/>
        <v>18</v>
      </c>
      <c r="CD46" s="97">
        <f t="shared" si="13"/>
        <v>0</v>
      </c>
      <c r="CE46" s="95">
        <f t="shared" si="13"/>
        <v>98641</v>
      </c>
      <c r="CF46" s="96">
        <f t="shared" si="13"/>
        <v>94283</v>
      </c>
      <c r="CG46" s="96">
        <f t="shared" si="13"/>
        <v>4350</v>
      </c>
      <c r="CH46" s="96">
        <f t="shared" si="13"/>
        <v>8</v>
      </c>
      <c r="CI46" s="97">
        <f t="shared" si="13"/>
        <v>0</v>
      </c>
      <c r="CJ46" s="95">
        <f t="shared" si="13"/>
        <v>93671</v>
      </c>
      <c r="CK46" s="96">
        <f t="shared" si="13"/>
        <v>89695</v>
      </c>
      <c r="CL46" s="96">
        <f t="shared" si="13"/>
        <v>3965</v>
      </c>
      <c r="CM46" s="96">
        <f t="shared" si="13"/>
        <v>11</v>
      </c>
      <c r="CN46" s="97">
        <f t="shared" si="13"/>
        <v>0</v>
      </c>
      <c r="CO46" s="95">
        <f t="shared" si="13"/>
        <v>86865</v>
      </c>
      <c r="CP46" s="96">
        <f t="shared" si="13"/>
        <v>83204</v>
      </c>
      <c r="CQ46" s="96">
        <f t="shared" si="13"/>
        <v>3655</v>
      </c>
      <c r="CR46" s="96">
        <f t="shared" si="13"/>
        <v>6</v>
      </c>
      <c r="CS46" s="97">
        <f t="shared" si="13"/>
        <v>0</v>
      </c>
      <c r="CT46" s="95">
        <f t="shared" si="13"/>
        <v>92827</v>
      </c>
      <c r="CU46" s="96">
        <f t="shared" si="13"/>
        <v>89242</v>
      </c>
      <c r="CV46" s="96">
        <f t="shared" si="13"/>
        <v>3580</v>
      </c>
      <c r="CW46" s="96">
        <f t="shared" si="13"/>
        <v>5</v>
      </c>
      <c r="CX46" s="97">
        <f t="shared" si="13"/>
        <v>0</v>
      </c>
      <c r="CY46" s="95">
        <f t="shared" si="13"/>
        <v>99238</v>
      </c>
      <c r="CZ46" s="96">
        <f t="shared" si="13"/>
        <v>95411</v>
      </c>
      <c r="DA46" s="96">
        <f t="shared" si="13"/>
        <v>3823</v>
      </c>
      <c r="DB46" s="96">
        <f t="shared" si="13"/>
        <v>3</v>
      </c>
      <c r="DC46" s="97">
        <f t="shared" si="13"/>
        <v>1</v>
      </c>
      <c r="DD46" s="95">
        <f t="shared" si="13"/>
        <v>104904</v>
      </c>
      <c r="DE46" s="96">
        <f t="shared" ref="DE46:DM46" si="14">SUM(DE4:DE45)</f>
        <v>100936</v>
      </c>
      <c r="DF46" s="96">
        <f t="shared" si="14"/>
        <v>3964</v>
      </c>
      <c r="DG46" s="96">
        <f t="shared" si="14"/>
        <v>4</v>
      </c>
      <c r="DH46" s="97">
        <f t="shared" si="14"/>
        <v>0</v>
      </c>
      <c r="DI46" s="95">
        <f t="shared" si="14"/>
        <v>89691</v>
      </c>
      <c r="DJ46" s="96">
        <f t="shared" si="14"/>
        <v>86252</v>
      </c>
      <c r="DK46" s="96">
        <f t="shared" si="14"/>
        <v>3434</v>
      </c>
      <c r="DL46" s="96">
        <f t="shared" si="14"/>
        <v>4</v>
      </c>
      <c r="DM46" s="97">
        <f t="shared" si="14"/>
        <v>1</v>
      </c>
    </row>
    <row r="47" spans="1:117" ht="15" thickBot="1" x14ac:dyDescent="0.35">
      <c r="A47" s="406"/>
    </row>
  </sheetData>
  <sheetProtection algorithmName="SHA-512" hashValue="sFNYT1CuTfgzksORSj6tBOiDQROREmj07/3wN1pf5N3zH94dlSDtYm81kpmNy3eheAmVmP3nXNDyU8NTQ+QR8Q==" saltValue="gzIWdgfg3RZKgPWqloJm/g==" spinCount="100000" sheet="1" objects="1" scenarios="1"/>
  <mergeCells count="24">
    <mergeCell ref="CT2:CX2"/>
    <mergeCell ref="CY2:DC2"/>
    <mergeCell ref="DD2:DH2"/>
    <mergeCell ref="DI2:DM2"/>
    <mergeCell ref="BU2:BY2"/>
    <mergeCell ref="BZ2:CD2"/>
    <mergeCell ref="CE2:CI2"/>
    <mergeCell ref="CJ2:CN2"/>
    <mergeCell ref="CO2:CS2"/>
    <mergeCell ref="AV2:AZ2"/>
    <mergeCell ref="BA2:BE2"/>
    <mergeCell ref="BF2:BJ2"/>
    <mergeCell ref="BK2:BO2"/>
    <mergeCell ref="BP2:BT2"/>
    <mergeCell ref="W2:AA2"/>
    <mergeCell ref="AB2:AF2"/>
    <mergeCell ref="AG2:AK2"/>
    <mergeCell ref="AL2:AP2"/>
    <mergeCell ref="AQ2:AU2"/>
    <mergeCell ref="A1:A47"/>
    <mergeCell ref="D2:H2"/>
    <mergeCell ref="I2:L2"/>
    <mergeCell ref="M2:Q2"/>
    <mergeCell ref="R2:V2"/>
  </mergeCell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tabColor rgb="FFFF0000"/>
  </sheetPr>
  <dimension ref="B1:CB141"/>
  <sheetViews>
    <sheetView zoomScale="85" zoomScaleNormal="85" workbookViewId="0">
      <selection activeCell="G1" sqref="G1"/>
    </sheetView>
  </sheetViews>
  <sheetFormatPr defaultColWidth="9.109375" defaultRowHeight="11.4" x14ac:dyDescent="0.3"/>
  <cols>
    <col min="1" max="1" width="1.44140625" style="36" customWidth="1"/>
    <col min="2" max="2" width="39.88671875" style="36" bestFit="1" customWidth="1"/>
    <col min="3" max="3" width="10.5546875" style="36" customWidth="1"/>
    <col min="4" max="4" width="9.88671875" style="36" bestFit="1" customWidth="1"/>
    <col min="5" max="5" width="10.6640625" style="36" customWidth="1"/>
    <col min="6" max="6" width="14.5546875" style="36" bestFit="1" customWidth="1"/>
    <col min="7" max="7" width="10.5546875" style="36" customWidth="1"/>
    <col min="8" max="8" width="9.88671875" style="36" bestFit="1" customWidth="1"/>
    <col min="9" max="9" width="10.88671875" style="36" bestFit="1" customWidth="1"/>
    <col min="10" max="10" width="9.109375" style="36"/>
    <col min="11" max="11" width="9.88671875" style="36" bestFit="1" customWidth="1"/>
    <col min="12" max="14" width="9.109375" style="36"/>
    <col min="15" max="15" width="2.88671875" style="36" customWidth="1"/>
    <col min="16" max="16" width="5.109375" style="36" bestFit="1" customWidth="1"/>
    <col min="17" max="17" width="33.33203125" style="36" customWidth="1"/>
    <col min="18" max="18" width="13.5546875" style="36" customWidth="1"/>
    <col min="19" max="27" width="6.44140625" style="36" customWidth="1"/>
    <col min="28" max="28" width="6.109375" style="36" bestFit="1" customWidth="1"/>
    <col min="29" max="29" width="1.44140625" style="36" customWidth="1"/>
    <col min="30" max="30" width="5.109375" style="36" bestFit="1" customWidth="1"/>
    <col min="31" max="31" width="35.77734375" style="36" customWidth="1"/>
    <col min="32" max="33" width="10.21875" style="36" customWidth="1"/>
    <col min="34" max="35" width="11.109375" style="36" customWidth="1"/>
    <col min="36" max="37" width="10.44140625" style="36" customWidth="1"/>
    <col min="38" max="39" width="10.5546875" style="36" customWidth="1"/>
    <col min="40" max="40" width="9.44140625" style="36" bestFit="1" customWidth="1"/>
    <col min="41" max="41" width="9.44140625" style="36" customWidth="1"/>
    <col min="42" max="42" width="9.44140625" style="36" bestFit="1" customWidth="1"/>
    <col min="43" max="43" width="9.44140625" style="36" customWidth="1"/>
    <col min="44" max="44" width="9.44140625" style="36" bestFit="1" customWidth="1"/>
    <col min="45" max="45" width="9.44140625" style="36" customWidth="1"/>
    <col min="46" max="46" width="9.44140625" style="36" bestFit="1" customWidth="1"/>
    <col min="47" max="47" width="9.44140625" style="36" customWidth="1"/>
    <col min="48" max="48" width="8" style="36" bestFit="1" customWidth="1"/>
    <col min="49" max="49" width="8" style="36" customWidth="1"/>
    <col min="50" max="50" width="8" style="36" bestFit="1" customWidth="1"/>
    <col min="51" max="51" width="8" style="36" customWidth="1"/>
    <col min="52" max="52" width="9.33203125" style="243" customWidth="1"/>
    <col min="53" max="53" width="6.44140625" style="36" customWidth="1"/>
    <col min="54" max="54" width="36.44140625" style="36" customWidth="1"/>
    <col min="55" max="55" width="7.44140625" style="36" customWidth="1"/>
    <col min="56" max="56" width="9.6640625" style="36" bestFit="1" customWidth="1"/>
    <col min="57" max="57" width="9.109375" style="36"/>
    <col min="58" max="58" width="5.109375" style="36" bestFit="1" customWidth="1"/>
    <col min="59" max="59" width="33.77734375" style="36" customWidth="1"/>
    <col min="60" max="63" width="6.44140625" style="36" customWidth="1"/>
    <col min="64" max="64" width="6.109375" style="36" bestFit="1" customWidth="1"/>
    <col min="65" max="65" width="1.44140625" style="36" customWidth="1"/>
    <col min="66" max="66" width="5.109375" style="36" bestFit="1" customWidth="1"/>
    <col min="67" max="67" width="34.6640625" style="36" customWidth="1"/>
    <col min="68" max="68" width="12.109375" style="36" bestFit="1" customWidth="1"/>
    <col min="69" max="69" width="12.109375" style="36" customWidth="1"/>
    <col min="70" max="70" width="11.21875" style="36" bestFit="1" customWidth="1"/>
    <col min="71" max="71" width="11.21875" style="36" customWidth="1"/>
    <col min="72" max="72" width="9.77734375" style="36" bestFit="1" customWidth="1"/>
    <col min="73" max="73" width="9.77734375" style="36" customWidth="1"/>
    <col min="74" max="74" width="9.77734375" style="36" bestFit="1" customWidth="1"/>
    <col min="75" max="75" width="9.77734375" style="36" customWidth="1"/>
    <col min="76" max="76" width="9.21875" style="36" customWidth="1"/>
    <col min="77" max="77" width="6.44140625" style="36" customWidth="1"/>
    <col min="78" max="78" width="32.109375" style="36" customWidth="1"/>
    <col min="79" max="79" width="7.44140625" style="36" customWidth="1"/>
    <col min="80" max="80" width="9.6640625" style="36" bestFit="1" customWidth="1"/>
    <col min="81" max="16384" width="9.109375" style="36"/>
  </cols>
  <sheetData>
    <row r="1" spans="2:80" ht="16.2" thickBot="1" x14ac:dyDescent="0.35">
      <c r="P1" s="433" t="s">
        <v>129</v>
      </c>
      <c r="Q1" s="434"/>
      <c r="R1" s="434"/>
      <c r="S1" s="434"/>
      <c r="T1" s="434"/>
      <c r="U1" s="434"/>
      <c r="V1" s="434"/>
      <c r="W1" s="434"/>
      <c r="X1" s="434"/>
      <c r="Y1" s="434"/>
      <c r="Z1" s="434"/>
      <c r="AA1" s="434"/>
      <c r="AB1" s="434"/>
      <c r="AC1" s="434"/>
      <c r="AD1" s="434"/>
      <c r="AE1" s="434"/>
      <c r="AF1" s="434"/>
      <c r="AG1" s="434"/>
      <c r="AH1" s="434"/>
      <c r="AI1" s="434"/>
      <c r="AJ1" s="434"/>
      <c r="AK1" s="434"/>
      <c r="AL1" s="434"/>
      <c r="AM1" s="434"/>
      <c r="AN1" s="434"/>
      <c r="AO1" s="434"/>
      <c r="AP1" s="434"/>
      <c r="AQ1" s="434"/>
      <c r="AR1" s="434"/>
      <c r="AS1" s="434"/>
      <c r="AT1" s="434"/>
      <c r="AU1" s="434"/>
      <c r="AV1" s="434"/>
      <c r="AW1" s="434"/>
      <c r="AX1" s="434"/>
      <c r="AY1" s="434"/>
      <c r="AZ1" s="434"/>
      <c r="BA1" s="434"/>
      <c r="BB1" s="434"/>
      <c r="BC1" s="434"/>
      <c r="BD1" s="435"/>
      <c r="BF1" s="433" t="s">
        <v>146</v>
      </c>
      <c r="BG1" s="434"/>
      <c r="BH1" s="434"/>
      <c r="BI1" s="434"/>
      <c r="BJ1" s="434"/>
      <c r="BK1" s="434"/>
      <c r="BL1" s="434"/>
      <c r="BM1" s="434"/>
      <c r="BN1" s="434"/>
      <c r="BO1" s="434"/>
      <c r="BP1" s="434"/>
      <c r="BQ1" s="434"/>
      <c r="BR1" s="434"/>
      <c r="BS1" s="434"/>
      <c r="BT1" s="434"/>
      <c r="BU1" s="434"/>
      <c r="BV1" s="434"/>
      <c r="BW1" s="434"/>
      <c r="BX1" s="434"/>
      <c r="BY1" s="434"/>
      <c r="BZ1" s="434"/>
      <c r="CA1" s="434"/>
      <c r="CB1" s="435"/>
    </row>
    <row r="2" spans="2:80" ht="15" thickBot="1" x14ac:dyDescent="0.35">
      <c r="B2" s="445" t="s">
        <v>34</v>
      </c>
      <c r="C2" s="446"/>
      <c r="D2" s="446"/>
      <c r="E2" s="446"/>
      <c r="F2" s="447"/>
      <c r="P2" s="436" t="s">
        <v>29</v>
      </c>
      <c r="Q2" s="434"/>
      <c r="R2" s="434"/>
      <c r="S2" s="434"/>
      <c r="T2" s="434"/>
      <c r="U2" s="434"/>
      <c r="V2" s="434"/>
      <c r="W2" s="434"/>
      <c r="X2" s="434"/>
      <c r="Y2" s="434"/>
      <c r="Z2" s="434"/>
      <c r="AA2" s="434"/>
      <c r="AB2" s="435"/>
      <c r="AD2" s="436" t="s">
        <v>30</v>
      </c>
      <c r="AE2" s="434"/>
      <c r="AF2" s="434"/>
      <c r="AG2" s="434"/>
      <c r="AH2" s="434"/>
      <c r="AI2" s="434"/>
      <c r="AJ2" s="434"/>
      <c r="AK2" s="434"/>
      <c r="AL2" s="434"/>
      <c r="AM2" s="434"/>
      <c r="AN2" s="434"/>
      <c r="AO2" s="434"/>
      <c r="AP2" s="434"/>
      <c r="AQ2" s="434"/>
      <c r="AR2" s="434"/>
      <c r="AS2" s="434"/>
      <c r="AT2" s="434"/>
      <c r="AU2" s="434"/>
      <c r="AV2" s="434"/>
      <c r="AW2" s="434"/>
      <c r="AX2" s="434"/>
      <c r="AY2" s="434"/>
      <c r="AZ2" s="434"/>
      <c r="BA2" s="434"/>
      <c r="BB2" s="434"/>
      <c r="BC2" s="434"/>
      <c r="BD2" s="435"/>
      <c r="BF2" s="436" t="s">
        <v>29</v>
      </c>
      <c r="BG2" s="434"/>
      <c r="BH2" s="434"/>
      <c r="BI2" s="434"/>
      <c r="BJ2" s="434"/>
      <c r="BK2" s="434"/>
      <c r="BL2" s="435"/>
      <c r="BN2" s="436" t="s">
        <v>30</v>
      </c>
      <c r="BO2" s="434"/>
      <c r="BP2" s="434"/>
      <c r="BQ2" s="434"/>
      <c r="BR2" s="434"/>
      <c r="BS2" s="434"/>
      <c r="BT2" s="434"/>
      <c r="BU2" s="434"/>
      <c r="BV2" s="434"/>
      <c r="BW2" s="434"/>
      <c r="BX2" s="434"/>
      <c r="BY2" s="434"/>
      <c r="BZ2" s="434"/>
      <c r="CA2" s="434"/>
      <c r="CB2" s="435"/>
    </row>
    <row r="3" spans="2:80" ht="26.25" customHeight="1" thickBot="1" x14ac:dyDescent="0.35">
      <c r="B3" s="451" t="s">
        <v>39</v>
      </c>
      <c r="C3" s="452"/>
      <c r="D3" s="452"/>
      <c r="E3" s="452"/>
      <c r="F3" s="53" t="str">
        <f>'Overall Prescribing'!D6</f>
        <v>Apr-20 to Dec-21</v>
      </c>
      <c r="G3"/>
      <c r="H3" s="1"/>
      <c r="I3" s="1"/>
      <c r="J3" s="1"/>
      <c r="K3" s="1"/>
      <c r="L3" s="1"/>
      <c r="M3" s="1"/>
      <c r="N3" s="1"/>
      <c r="P3" s="315" t="s">
        <v>39</v>
      </c>
      <c r="Q3" s="312"/>
      <c r="R3" s="442" t="str">
        <f>'Ranked Antibacterial Items'!C5</f>
        <v>Amoxicillin</v>
      </c>
      <c r="S3" s="458"/>
      <c r="T3" s="458"/>
      <c r="U3" s="458"/>
      <c r="V3" s="459"/>
      <c r="W3" s="460"/>
      <c r="X3" s="461"/>
      <c r="Y3" s="461"/>
      <c r="Z3" s="313"/>
      <c r="AA3" s="313"/>
      <c r="AB3" s="314"/>
      <c r="AD3" s="437" t="s">
        <v>42</v>
      </c>
      <c r="AE3" s="438"/>
      <c r="AF3" s="438"/>
      <c r="AG3" s="438"/>
      <c r="AH3" s="438"/>
      <c r="AI3" s="438"/>
      <c r="AJ3" s="438"/>
      <c r="AK3" s="438"/>
      <c r="AL3" s="438"/>
      <c r="AM3" s="438"/>
      <c r="AN3" s="438"/>
      <c r="AO3" s="438"/>
      <c r="AP3" s="438"/>
      <c r="AQ3" s="438"/>
      <c r="AR3" s="438"/>
      <c r="AS3" s="438"/>
      <c r="AT3" s="438"/>
      <c r="AU3" s="438"/>
      <c r="AV3" s="438"/>
      <c r="AW3" s="438"/>
      <c r="AX3" s="438"/>
      <c r="AY3" s="438"/>
      <c r="AZ3" s="438"/>
      <c r="BA3" s="438"/>
      <c r="BB3" s="439"/>
      <c r="BC3" s="440" t="str">
        <f>'Ranked Antibacterial Items'!C6</f>
        <v>Bristol, N Somerset &amp; S Gloucs</v>
      </c>
      <c r="BD3" s="441"/>
      <c r="BF3" s="437" t="s">
        <v>39</v>
      </c>
      <c r="BG3" s="438"/>
      <c r="BH3" s="438"/>
      <c r="BI3" s="439"/>
      <c r="BJ3" s="442" t="str">
        <f>'Ranked Fluoride Items'!C5</f>
        <v>Toothpaste</v>
      </c>
      <c r="BK3" s="443"/>
      <c r="BL3" s="444"/>
      <c r="BN3" s="437" t="s">
        <v>42</v>
      </c>
      <c r="BO3" s="438"/>
      <c r="BP3" s="438"/>
      <c r="BQ3" s="438"/>
      <c r="BR3" s="438"/>
      <c r="BS3" s="438"/>
      <c r="BT3" s="438"/>
      <c r="BU3" s="438"/>
      <c r="BV3" s="438"/>
      <c r="BW3" s="438"/>
      <c r="BX3" s="438"/>
      <c r="BY3" s="438"/>
      <c r="BZ3" s="439"/>
      <c r="CA3" s="440" t="str">
        <f>'Ranked Fluoride Items'!C6</f>
        <v>Gloucestershire</v>
      </c>
      <c r="CB3" s="441"/>
    </row>
    <row r="4" spans="2:80" s="276" customFormat="1" ht="151.80000000000001" customHeight="1" thickBot="1" x14ac:dyDescent="0.35">
      <c r="B4" s="275" t="s">
        <v>64</v>
      </c>
      <c r="C4" s="453" t="str">
        <f>IF(F3="Apr-20 to Dec-21","Total",F3)</f>
        <v>Total</v>
      </c>
      <c r="D4" s="453"/>
      <c r="E4" s="453"/>
      <c r="F4" s="454"/>
      <c r="G4" s="252"/>
      <c r="H4" s="252"/>
      <c r="I4" s="252"/>
      <c r="J4" s="252"/>
      <c r="K4" s="252"/>
      <c r="L4" s="252"/>
      <c r="M4" s="252"/>
      <c r="N4" s="252"/>
      <c r="P4" s="277" t="s">
        <v>14</v>
      </c>
      <c r="Q4" s="278" t="s">
        <v>26</v>
      </c>
      <c r="R4" s="229" t="s">
        <v>11</v>
      </c>
      <c r="S4" s="230" t="s">
        <v>12</v>
      </c>
      <c r="T4" s="230" t="s">
        <v>13</v>
      </c>
      <c r="U4" s="231" t="s">
        <v>131</v>
      </c>
      <c r="V4" s="231" t="s">
        <v>133</v>
      </c>
      <c r="W4" s="231" t="s">
        <v>134</v>
      </c>
      <c r="X4" s="231" t="s">
        <v>132</v>
      </c>
      <c r="Y4" s="231" t="s">
        <v>137</v>
      </c>
      <c r="Z4" s="231" t="s">
        <v>136</v>
      </c>
      <c r="AA4" s="232" t="s">
        <v>135</v>
      </c>
      <c r="AB4" s="279" t="s">
        <v>27</v>
      </c>
      <c r="AD4" s="277" t="s">
        <v>14</v>
      </c>
      <c r="AE4" s="277" t="s">
        <v>26</v>
      </c>
      <c r="AF4" s="229" t="s">
        <v>162</v>
      </c>
      <c r="AG4" s="280" t="s">
        <v>163</v>
      </c>
      <c r="AH4" s="230" t="s">
        <v>173</v>
      </c>
      <c r="AI4" s="230" t="s">
        <v>164</v>
      </c>
      <c r="AJ4" s="230" t="s">
        <v>174</v>
      </c>
      <c r="AK4" s="231" t="s">
        <v>165</v>
      </c>
      <c r="AL4" s="231" t="s">
        <v>175</v>
      </c>
      <c r="AM4" s="231" t="s">
        <v>166</v>
      </c>
      <c r="AN4" s="231" t="s">
        <v>176</v>
      </c>
      <c r="AO4" s="231" t="s">
        <v>167</v>
      </c>
      <c r="AP4" s="231" t="s">
        <v>177</v>
      </c>
      <c r="AQ4" s="231" t="s">
        <v>168</v>
      </c>
      <c r="AR4" s="231" t="s">
        <v>178</v>
      </c>
      <c r="AS4" s="231" t="s">
        <v>169</v>
      </c>
      <c r="AT4" s="231" t="s">
        <v>179</v>
      </c>
      <c r="AU4" s="231" t="s">
        <v>170</v>
      </c>
      <c r="AV4" s="231" t="s">
        <v>180</v>
      </c>
      <c r="AW4" s="231" t="s">
        <v>171</v>
      </c>
      <c r="AX4" s="231" t="s">
        <v>181</v>
      </c>
      <c r="AY4" s="231" t="s">
        <v>172</v>
      </c>
      <c r="AZ4" s="281" t="s">
        <v>40</v>
      </c>
      <c r="BA4" s="282" t="s">
        <v>14</v>
      </c>
      <c r="BB4" s="283" t="s">
        <v>26</v>
      </c>
      <c r="BC4" s="283" t="s">
        <v>27</v>
      </c>
      <c r="BD4" s="284" t="s">
        <v>28</v>
      </c>
      <c r="BF4" s="277" t="s">
        <v>14</v>
      </c>
      <c r="BG4" s="278" t="s">
        <v>26</v>
      </c>
      <c r="BH4" s="229" t="s">
        <v>144</v>
      </c>
      <c r="BI4" s="230" t="s">
        <v>142</v>
      </c>
      <c r="BJ4" s="230" t="s">
        <v>143</v>
      </c>
      <c r="BK4" s="231" t="s">
        <v>141</v>
      </c>
      <c r="BL4" s="279" t="s">
        <v>27</v>
      </c>
      <c r="BN4" s="277" t="s">
        <v>14</v>
      </c>
      <c r="BO4" s="277" t="s">
        <v>26</v>
      </c>
      <c r="BP4" s="229" t="s">
        <v>152</v>
      </c>
      <c r="BQ4" s="280" t="s">
        <v>153</v>
      </c>
      <c r="BR4" s="230" t="s">
        <v>154</v>
      </c>
      <c r="BS4" s="230" t="s">
        <v>155</v>
      </c>
      <c r="BT4" s="230" t="s">
        <v>156</v>
      </c>
      <c r="BU4" s="231" t="s">
        <v>157</v>
      </c>
      <c r="BV4" s="231" t="s">
        <v>158</v>
      </c>
      <c r="BW4" s="231" t="s">
        <v>159</v>
      </c>
      <c r="BX4" s="231" t="s">
        <v>40</v>
      </c>
      <c r="BY4" s="282" t="s">
        <v>14</v>
      </c>
      <c r="BZ4" s="283" t="s">
        <v>26</v>
      </c>
      <c r="CA4" s="283" t="s">
        <v>27</v>
      </c>
      <c r="CB4" s="284" t="s">
        <v>28</v>
      </c>
    </row>
    <row r="5" spans="2:80" ht="77.400000000000006" thickBot="1" x14ac:dyDescent="0.35">
      <c r="B5" s="64" t="s">
        <v>37</v>
      </c>
      <c r="C5" s="65" t="s">
        <v>5</v>
      </c>
      <c r="D5" s="66" t="s">
        <v>50</v>
      </c>
      <c r="E5" s="66" t="s">
        <v>18</v>
      </c>
      <c r="F5" s="67" t="s">
        <v>19</v>
      </c>
      <c r="G5"/>
      <c r="H5" s="1"/>
      <c r="I5" s="1"/>
      <c r="J5" s="1"/>
      <c r="K5" s="1"/>
      <c r="L5" s="1"/>
      <c r="M5" s="1"/>
      <c r="N5" s="1"/>
      <c r="P5" s="42">
        <f>RANK($AB5,$AB$5:$AB$46)+COUNTIF($AB$5:$AB5,$AB5)-1</f>
        <v>42</v>
      </c>
      <c r="Q5" s="78" t="s">
        <v>73</v>
      </c>
      <c r="R5" s="84">
        <f>INDEX('(Data)Antibacterial Items'!$O$4:$X$46,MATCH($Q5,'(Data)Antibacterial Items'!$C$4:$C$46,0),MATCH(S$4,'(Data)Antibacterial Items'!$O$3:$X$3,0))</f>
        <v>28.109815720195563</v>
      </c>
      <c r="S5" s="85">
        <f>INDEX('(Data)Antibacterial Items'!$O$4:$X$46,MATCH($Q5,'(Data)Antibacterial Items'!$C$4:$C$46,0),MATCH(S$4,'(Data)Antibacterial Items'!$O$3:$X$3,0))</f>
        <v>28.109815720195563</v>
      </c>
      <c r="T5" s="85">
        <f>INDEX('(Data)Antibacterial Items'!$O$4:$X$46,MATCH($Q5,'(Data)Antibacterial Items'!$C$4:$C$46,0),MATCH(T$4,'(Data)Antibacterial Items'!$O$3:$X$3,0))</f>
        <v>1.8789018427980444</v>
      </c>
      <c r="U5" s="161">
        <f>INDEX('(Data)Antibacterial Items'!$O$4:$X$46,MATCH($Q5,'(Data)Antibacterial Items'!$C$4:$C$46,0),MATCH(U$4,'(Data)Antibacterial Items'!$O$3:$X$3,0))</f>
        <v>1.1462955998495676</v>
      </c>
      <c r="V5" s="86">
        <f>INDEX('(Data)Antibacterial Items'!$O$4:$X$46,MATCH($Q5,'(Data)Antibacterial Items'!$C$4:$C$46,0),MATCH(V$4,'(Data)Antibacterial Items'!$O$3:$X$3,0))</f>
        <v>0.50094020308386611</v>
      </c>
      <c r="W5" s="86">
        <f>INDEX('(Data)Antibacterial Items'!$O$4:$X$46,MATCH($Q5,'(Data)Antibacterial Items'!$C$4:$C$46,0),MATCH(W$4,'(Data)Antibacterial Items'!$O$3:$X$3,0))</f>
        <v>0.39563745769086123</v>
      </c>
      <c r="X5" s="86">
        <f>INDEX('(Data)Antibacterial Items'!$O$4:$X$46,MATCH($Q5,'(Data)Antibacterial Items'!$C$4:$C$46,0),MATCH(X$4,'(Data)Antibacterial Items'!$O$3:$X$3,0))</f>
        <v>0.35050770966528771</v>
      </c>
      <c r="Y5" s="86">
        <f>INDEX('(Data)Antibacterial Items'!$O$4:$X$46,MATCH($Q5,'(Data)Antibacterial Items'!$C$4:$C$46,0),MATCH(Y$4,'(Data)Antibacterial Items'!$O$3:$X$3,0))</f>
        <v>0.13087626927416324</v>
      </c>
      <c r="Z5" s="86">
        <f>INDEX('(Data)Antibacterial Items'!$O$4:$X$46,MATCH($Q5,'(Data)Antibacterial Items'!$C$4:$C$46,0),MATCH(Z$4,'(Data)Antibacterial Items'!$O$3:$X$3,0))</f>
        <v>0.132380594208349</v>
      </c>
      <c r="AA5" s="86">
        <f>INDEX('(Data)Antibacterial Items'!$O$4:$X$46,MATCH($Q5,'(Data)Antibacterial Items'!$C$4:$C$46,0),MATCH(AA$4,'(Data)Antibacterial Items'!$O$3:$X$3,0))</f>
        <v>1.3538924407672057E-2</v>
      </c>
      <c r="AB5" s="81">
        <f t="shared" ref="AB5:AB47" si="0">INDEX($R5:$AA5,1,MATCH($R$3,$R$4:$AA$4,0))</f>
        <v>28.109815720195563</v>
      </c>
      <c r="AD5" s="42">
        <v>1</v>
      </c>
      <c r="AE5" s="41" t="str">
        <f t="shared" ref="AE5:AE29" si="1">VLOOKUP($AD5,$P$5:$AB$46,2,FALSE)</f>
        <v>Bristol, N Somerset &amp; S Gloucs</v>
      </c>
      <c r="AF5" s="84">
        <f>ROUND(VLOOKUP($AD5,$P$5:$AB$46,3,FALSE),1)</f>
        <v>69.7</v>
      </c>
      <c r="AG5" s="255">
        <f>VLOOKUP($AE5,'(Data)Antibacterial Items'!$C$4:$N$46,3,FALSE)</f>
        <v>44892</v>
      </c>
      <c r="AH5" s="85">
        <f>ROUND(VLOOKUP($AD5,$P$5:$AB$46,4,FALSE),1)</f>
        <v>26.2</v>
      </c>
      <c r="AI5" s="255">
        <f>VLOOKUP($AE5,'(Data)Antibacterial Items'!$C$4:$N$46,4,FALSE)</f>
        <v>16875</v>
      </c>
      <c r="AJ5" s="85">
        <f>ROUND(VLOOKUP($AD5,$P$5:$AB$46,5,FALSE),1)</f>
        <v>1.8</v>
      </c>
      <c r="AK5" s="255">
        <f>VLOOKUP($AE5,'(Data)Antibacterial Items'!$C$4:$N$46,5,FALSE)</f>
        <v>1179</v>
      </c>
      <c r="AL5" s="161">
        <f>ROUND(VLOOKUP($AD5,$P$5:$AB$46,6,FALSE),1)</f>
        <v>0.8</v>
      </c>
      <c r="AM5" s="255">
        <f>VLOOKUP($AE5,'(Data)Antibacterial Items'!$C$4:$N$46,6,FALSE)</f>
        <v>500</v>
      </c>
      <c r="AN5" s="161">
        <f>ROUND(VLOOKUP($AD5,$P$5:$AB$46,7,FALSE),1)</f>
        <v>0.7</v>
      </c>
      <c r="AO5" s="255">
        <f>VLOOKUP($AE5,'(Data)Antibacterial Items'!$C$4:$N$46,7,FALSE)</f>
        <v>443</v>
      </c>
      <c r="AP5" s="161">
        <f>ROUND(VLOOKUP($AD5,$P$5:$AB$46,8,FALSE),1)</f>
        <v>0.2</v>
      </c>
      <c r="AQ5" s="255">
        <f>VLOOKUP($AE5,'(Data)Antibacterial Items'!$C$4:$N$46,8,FALSE)</f>
        <v>139</v>
      </c>
      <c r="AR5" s="161">
        <f>ROUND(VLOOKUP($AD5,$P$5:$AB$46,9,FALSE),1)</f>
        <v>0.4</v>
      </c>
      <c r="AS5" s="255">
        <f>VLOOKUP($AE5,'(Data)Antibacterial Items'!$C$4:$N$46,9,FALSE)</f>
        <v>273</v>
      </c>
      <c r="AT5" s="161">
        <f>ROUND(VLOOKUP($AD5,$P$5:$AB$46,10,FALSE),1)</f>
        <v>0.1</v>
      </c>
      <c r="AU5" s="255">
        <f>VLOOKUP($AE5,'(Data)Antibacterial Items'!$C$4:$N$46,10,FALSE)</f>
        <v>56</v>
      </c>
      <c r="AV5" s="161">
        <f>ROUND(VLOOKUP($AD5,$P$5:$AB$46,11,FALSE),1)</f>
        <v>0</v>
      </c>
      <c r="AW5" s="255">
        <f>VLOOKUP($AE5,'(Data)Antibacterial Items'!$C$4:$N$46,11,FALSE)</f>
        <v>23</v>
      </c>
      <c r="AX5" s="161">
        <f>ROUND(VLOOKUP($AD5,$P$5:$AB$46,12,FALSE),1)</f>
        <v>0</v>
      </c>
      <c r="AY5" s="255">
        <f>VLOOKUP($AE5,'(Data)Antibacterial Items'!$C$4:$N$46,12,FALSE)</f>
        <v>19</v>
      </c>
      <c r="AZ5" s="239">
        <f>VLOOKUP($AE5,'(Data)Antibacterial Items'!$C$4:$N$46,2,FALSE)</f>
        <v>64399</v>
      </c>
      <c r="BA5" s="164">
        <f>COUNTA(Q5:Q46)</f>
        <v>42</v>
      </c>
      <c r="BB5" s="165" t="str">
        <f t="shared" ref="BB5:BB29" si="2">VLOOKUP($BA5,$P$5:$AB$46,2,FALSE)</f>
        <v>Bath &amp; NE Somerset, Swindon &amp; Wilts</v>
      </c>
      <c r="BC5" s="85">
        <f>VLOOKUP($BA5,$P$5:$AB$46,13,FALSE)</f>
        <v>28.109815720195563</v>
      </c>
      <c r="BD5" s="166" t="e">
        <f>IF($BB5=$BC$3,$BC5,#N/A)</f>
        <v>#N/A</v>
      </c>
      <c r="BF5" s="42">
        <f>RANK($BL5,$BL$5:$BL$46)+COUNTIF($BL$5:$BL5,$BL5)-1</f>
        <v>30</v>
      </c>
      <c r="BG5" s="78" t="s">
        <v>73</v>
      </c>
      <c r="BH5" s="84">
        <f>INDEX('(Data)Fluoride Items'!$I$4:$L$46,MATCH($BG5,'(Data)Fluoride Items'!$C$4:$C$46,0),MATCH(BH$4,'(Data)Fluoride Items'!$I$3:$L$3,0))</f>
        <v>95.120232537655241</v>
      </c>
      <c r="BI5" s="84">
        <f>INDEX('(Data)Fluoride Items'!$I$4:$L$46,MATCH($BG5,'(Data)Fluoride Items'!$C$4:$C$46,0),MATCH(BI$4,'(Data)Fluoride Items'!$I$3:$L$3,0))</f>
        <v>4.875363340086321</v>
      </c>
      <c r="BJ5" s="84">
        <f>INDEX('(Data)Fluoride Items'!$I$4:$L$46,MATCH($BG5,'(Data)Fluoride Items'!$C$4:$C$46,0),MATCH(BJ$4,'(Data)Fluoride Items'!$I$3:$L$3,0))</f>
        <v>4.404122258433894E-3</v>
      </c>
      <c r="BK5" s="84">
        <f>INDEX('(Data)Fluoride Items'!$I$4:$L$46,MATCH($BG5,'(Data)Fluoride Items'!$C$4:$C$46,0),MATCH(BK$4,'(Data)Fluoride Items'!$I$3:$L$3,0))</f>
        <v>0</v>
      </c>
      <c r="BL5" s="81">
        <f>INDEX($BH5:$BK5,1,MATCH($BJ$3,$BH$4:$BK$4,0))</f>
        <v>95.120232537655241</v>
      </c>
      <c r="BN5" s="42">
        <v>1</v>
      </c>
      <c r="BO5" s="41" t="str">
        <f>VLOOKUP($BN5,$BF$5:$BK$46,2,FALSE)</f>
        <v>Gloucestershire</v>
      </c>
      <c r="BP5" s="84">
        <f>VLOOKUP($BN5,$BF$5:$BL$46,3,FALSE)</f>
        <v>98.910501046411426</v>
      </c>
      <c r="BQ5" s="255">
        <f>VLOOKUP($BO5,'(Data)Fluoride Items'!$C$4:$H$46,3,FALSE)</f>
        <v>16069</v>
      </c>
      <c r="BR5" s="85">
        <f>VLOOKUP($BN5,$BF$5:$BL$46,4,FALSE)</f>
        <v>1.0771882309491567</v>
      </c>
      <c r="BS5" s="165">
        <f>VLOOKUP($BO5,'(Data)Fluoride Items'!$C$4:$H$46,4,FALSE)</f>
        <v>175</v>
      </c>
      <c r="BT5" s="85">
        <f>VLOOKUP($BN5,$BF$5:$BL$46,5,FALSE)</f>
        <v>1.2310722639418936E-2</v>
      </c>
      <c r="BU5" s="239">
        <f>VLOOKUP($BO5,'(Data)Fluoride Items'!$C$4:$H$46,5,FALSE)</f>
        <v>2</v>
      </c>
      <c r="BV5" s="161">
        <f>VLOOKUP($BN5,$BF$5:$BL$46,6,FALSE)</f>
        <v>0</v>
      </c>
      <c r="BW5" s="239">
        <f>VLOOKUP($BO5,'(Data)Fluoride Items'!$C$4:$H$46,6,FALSE)</f>
        <v>0</v>
      </c>
      <c r="BX5" s="239">
        <f>VLOOKUP($BO5,'(Data)Fluoride Items'!$C$3:$D$46,2,FALSE)</f>
        <v>16246</v>
      </c>
      <c r="BY5" s="164">
        <f>COUNTA(AN5:AN46)</f>
        <v>42</v>
      </c>
      <c r="BZ5" s="165" t="str">
        <f t="shared" ref="BZ5:BZ38" si="3">VLOOKUP($BY5,$BF$5:$BL$46,2,FALSE)</f>
        <v>Frimley Health &amp; Care ICS</v>
      </c>
      <c r="CA5" s="85">
        <f t="shared" ref="CA5:CA38" si="4">VLOOKUP($BY5,$BF$5:$BL$46,7,FALSE)</f>
        <v>89.745993064017256</v>
      </c>
      <c r="CB5" s="166" t="e">
        <f>IF($BZ5=$CA$3,$CA5,#N/A)</f>
        <v>#N/A</v>
      </c>
    </row>
    <row r="6" spans="2:80" ht="14.4" x14ac:dyDescent="0.3">
      <c r="B6" s="47" t="s">
        <v>117</v>
      </c>
      <c r="C6" s="54">
        <f>INDEX('(Data)Overall Prescribing'!$F$4:$I$25,MATCH($C$4,'(Data)Overall Prescribing'!$C$4:$C$25,0),MATCH(C$5,'(Data)Overall Prescribing'!$F$3:$I$3,0))</f>
        <v>5375362</v>
      </c>
      <c r="D6" s="55">
        <f>INDEX('(Data)Overall Prescribing'!$F$4:$I$25,MATCH($C$4,'(Data)Overall Prescribing'!$C$4:$C$25,0),MATCH(D$5,'(Data)Overall Prescribing'!$F$3:$I$3,0))</f>
        <v>72.023351412768505</v>
      </c>
      <c r="E6" s="56">
        <f>INDEX('(Data)Overall Prescribing'!$F$4:$I$25,MATCH($C$4,'(Data)Overall Prescribing'!$C$4:$C$25,0),MATCH(E$5,'(Data)Overall Prescribing'!$F$3:$I$3,0))</f>
        <v>11763941.77</v>
      </c>
      <c r="F6" s="68">
        <f>INDEX('(Data)Overall Prescribing'!$F$4:$I$25,MATCH($C$4,'(Data)Overall Prescribing'!$C$4:$C$25,0),MATCH(F$5,'(Data)Overall Prescribing'!$F$3:$I$3,0))</f>
        <v>24.752740632632008</v>
      </c>
      <c r="G6"/>
      <c r="H6" s="1"/>
      <c r="I6" s="1"/>
      <c r="J6" s="1"/>
      <c r="K6" s="1"/>
      <c r="L6" s="1"/>
      <c r="M6" s="1"/>
      <c r="N6" s="1"/>
      <c r="P6" s="40">
        <f>RANK($AB6,$AB$5:$AB$46)+COUNTIF($AB$5:$AB6,$AB6)-1</f>
        <v>18</v>
      </c>
      <c r="Q6" s="79" t="s">
        <v>74</v>
      </c>
      <c r="R6" s="87">
        <f>INDEX('(Data)Antibacterial Items'!$O$4:$X$46,MATCH($Q6,'(Data)Antibacterial Items'!$C$4:$C$46,0),MATCH(R$4,'(Data)Antibacterial Items'!$O$3:$X$3,0))</f>
        <v>66.864508848645315</v>
      </c>
      <c r="S6" s="88">
        <f>INDEX('(Data)Antibacterial Items'!$O$4:$X$46,MATCH($Q6,'(Data)Antibacterial Items'!$C$4:$C$46,0),MATCH(S$4,'(Data)Antibacterial Items'!$O$3:$X$3,0))</f>
        <v>28.895085773808876</v>
      </c>
      <c r="T6" s="88">
        <f>INDEX('(Data)Antibacterial Items'!$O$4:$X$46,MATCH($Q6,'(Data)Antibacterial Items'!$C$4:$C$46,0),MATCH(T$4,'(Data)Antibacterial Items'!$O$3:$X$3,0))</f>
        <v>2.7061338310131182</v>
      </c>
      <c r="U6" s="162">
        <f>INDEX('(Data)Antibacterial Items'!$O$4:$X$46,MATCH($Q6,'(Data)Antibacterial Items'!$C$4:$C$46,0),MATCH(U$4,'(Data)Antibacterial Items'!$O$3:$X$3,0))</f>
        <v>0.47525525981705929</v>
      </c>
      <c r="V6" s="89">
        <f>INDEX('(Data)Antibacterial Items'!$O$4:$X$46,MATCH($Q6,'(Data)Antibacterial Items'!$C$4:$C$46,0),MATCH(V$4,'(Data)Antibacterial Items'!$O$3:$X$3,0))</f>
        <v>0.12695174748537885</v>
      </c>
      <c r="W6" s="89">
        <f>INDEX('(Data)Antibacterial Items'!$O$4:$X$46,MATCH($Q6,'(Data)Antibacterial Items'!$C$4:$C$46,0),MATCH(W$4,'(Data)Antibacterial Items'!$O$3:$X$3,0))</f>
        <v>0.41883226093466863</v>
      </c>
      <c r="X6" s="89">
        <f>INDEX('(Data)Antibacterial Items'!$O$4:$X$46,MATCH($Q6,'(Data)Antibacterial Items'!$C$4:$C$46,0),MATCH(X$4,'(Data)Antibacterial Items'!$O$3:$X$3,0))</f>
        <v>0.35698397369820206</v>
      </c>
      <c r="Y6" s="89">
        <f>INDEX('(Data)Antibacterial Items'!$O$4:$X$46,MATCH($Q6,'(Data)Antibacterial Items'!$C$4:$C$46,0),MATCH(Y$4,'(Data)Antibacterial Items'!$O$3:$X$3,0))</f>
        <v>5.3167825869944986E-2</v>
      </c>
      <c r="Z6" s="89">
        <f>INDEX('(Data)Antibacterial Items'!$O$4:$X$46,MATCH($Q6,'(Data)Antibacterial Items'!$C$4:$C$46,0),MATCH(Z$4,'(Data)Antibacterial Items'!$O$3:$X$3,0))</f>
        <v>6.7273575590542645E-2</v>
      </c>
      <c r="AA6" s="89">
        <f>INDEX('(Data)Antibacterial Items'!$O$4:$X$46,MATCH($Q6,'(Data)Antibacterial Items'!$C$4:$C$46,0),MATCH(AA$4,'(Data)Antibacterial Items'!$O$3:$X$3,0))</f>
        <v>3.5806903136901727E-2</v>
      </c>
      <c r="AB6" s="82">
        <f t="shared" si="0"/>
        <v>66.864508848645315</v>
      </c>
      <c r="AD6" s="40">
        <f>AD5+1</f>
        <v>2</v>
      </c>
      <c r="AE6" s="38" t="str">
        <f t="shared" si="1"/>
        <v>Birmingham &amp; Solihull</v>
      </c>
      <c r="AF6" s="87">
        <f t="shared" ref="AF6:AF38" si="5">ROUND(VLOOKUP($AD6,$P$5:$AB$46,3,FALSE),1)</f>
        <v>69.599999999999994</v>
      </c>
      <c r="AG6" s="256">
        <f>VLOOKUP($AE6,'(Data)Antibacterial Items'!$C$4:$N$46,3,FALSE)</f>
        <v>85007</v>
      </c>
      <c r="AH6" s="88">
        <f t="shared" ref="AH6:AH38" si="6">ROUND(VLOOKUP($AD6,$P$5:$AB$46,4,FALSE),1)</f>
        <v>26.3</v>
      </c>
      <c r="AI6" s="256">
        <f>VLOOKUP($AE6,'(Data)Antibacterial Items'!$C$4:$N$46,4,FALSE)</f>
        <v>32078</v>
      </c>
      <c r="AJ6" s="88">
        <f t="shared" ref="AJ6:AJ38" si="7">ROUND(VLOOKUP($AD6,$P$5:$AB$46,5,FALSE),1)</f>
        <v>2.7</v>
      </c>
      <c r="AK6" s="256">
        <f>VLOOKUP($AE6,'(Data)Antibacterial Items'!$C$4:$N$46,5,FALSE)</f>
        <v>3294</v>
      </c>
      <c r="AL6" s="162">
        <f t="shared" ref="AL6:AL38" si="8">ROUND(VLOOKUP($AD6,$P$5:$AB$46,6,FALSE),1)</f>
        <v>0.4</v>
      </c>
      <c r="AM6" s="256">
        <f>VLOOKUP($AE6,'(Data)Antibacterial Items'!$C$4:$N$46,6,FALSE)</f>
        <v>479</v>
      </c>
      <c r="AN6" s="162">
        <f t="shared" ref="AN6:AN38" si="9">ROUND(VLOOKUP($AD6,$P$5:$AB$46,7,FALSE),1)</f>
        <v>0.4</v>
      </c>
      <c r="AO6" s="256">
        <f>VLOOKUP($AE6,'(Data)Antibacterial Items'!$C$4:$N$46,7,FALSE)</f>
        <v>443</v>
      </c>
      <c r="AP6" s="162">
        <f t="shared" ref="AP6:AP38" si="10">ROUND(VLOOKUP($AD6,$P$5:$AB$46,8,FALSE),1)</f>
        <v>0.1</v>
      </c>
      <c r="AQ6" s="256">
        <f>VLOOKUP($AE6,'(Data)Antibacterial Items'!$C$4:$N$46,8,FALSE)</f>
        <v>143</v>
      </c>
      <c r="AR6" s="162">
        <f t="shared" ref="AR6:AR38" si="11">ROUND(VLOOKUP($AD6,$P$5:$AB$46,9,FALSE),1)</f>
        <v>0.4</v>
      </c>
      <c r="AS6" s="256">
        <f>VLOOKUP($AE6,'(Data)Antibacterial Items'!$C$4:$N$46,9,FALSE)</f>
        <v>539</v>
      </c>
      <c r="AT6" s="162">
        <f t="shared" ref="AT6:AT38" si="12">ROUND(VLOOKUP($AD6,$P$5:$AB$46,10,FALSE),1)</f>
        <v>0.1</v>
      </c>
      <c r="AU6" s="256">
        <f>VLOOKUP($AE6,'(Data)Antibacterial Items'!$C$4:$N$46,10,FALSE)</f>
        <v>63</v>
      </c>
      <c r="AV6" s="162">
        <f t="shared" ref="AV6:AV38" si="13">ROUND(VLOOKUP($AD6,$P$5:$AB$46,11,FALSE),1)</f>
        <v>0.1</v>
      </c>
      <c r="AW6" s="256">
        <f>VLOOKUP($AE6,'(Data)Antibacterial Items'!$C$4:$N$46,11,FALSE)</f>
        <v>119</v>
      </c>
      <c r="AX6" s="162">
        <f t="shared" ref="AX6:AX38" si="14">ROUND(VLOOKUP($AD6,$P$5:$AB$46,12,FALSE),1)</f>
        <v>0</v>
      </c>
      <c r="AY6" s="256">
        <f>VLOOKUP($AE6,'(Data)Antibacterial Items'!$C$4:$N$46,12,FALSE)</f>
        <v>24</v>
      </c>
      <c r="AZ6" s="240">
        <f>VLOOKUP($AE6,'(Data)Antibacterial Items'!$C$4:$N$46,2,FALSE)</f>
        <v>122189</v>
      </c>
      <c r="BA6" s="167">
        <f>BA5-1</f>
        <v>41</v>
      </c>
      <c r="BB6" s="168" t="str">
        <f t="shared" si="2"/>
        <v>Mid And South Essex</v>
      </c>
      <c r="BC6" s="88">
        <f t="shared" ref="BC6:BC38" si="15">VLOOKUP($BA6,$P$5:$AB$46,13,FALSE)</f>
        <v>62.664628410159928</v>
      </c>
      <c r="BD6" s="169" t="e">
        <f t="shared" ref="BD6:BD38" si="16">IF($BB6=$BC$3,$BC6,#N/A)</f>
        <v>#N/A</v>
      </c>
      <c r="BF6" s="40">
        <f>RANK($BL6,$BL$5:$BL$46)+COUNTIF($BL$5:$BL6,$BL6)-1</f>
        <v>36</v>
      </c>
      <c r="BG6" s="79" t="s">
        <v>74</v>
      </c>
      <c r="BH6" s="87">
        <f>INDEX('(Data)Fluoride Items'!$I$4:$L$46,MATCH($BG6,'(Data)Fluoride Items'!$C$4:$C$46,0),MATCH(BH$4,'(Data)Fluoride Items'!$I$3:$L$3,0))</f>
        <v>94.261165599416387</v>
      </c>
      <c r="BI6" s="88">
        <f>INDEX('(Data)Fluoride Items'!$I$4:$L$46,MATCH($BG6,'(Data)Fluoride Items'!$C$4:$C$46,0),MATCH(BI$4,'(Data)Fluoride Items'!$I$3:$L$3,0))</f>
        <v>5.7307287022777018</v>
      </c>
      <c r="BJ6" s="88">
        <f>INDEX('(Data)Fluoride Items'!$I$4:$L$46,MATCH($BG6,'(Data)Fluoride Items'!$C$4:$C$46,0),MATCH(BJ$4,'(Data)Fluoride Items'!$I$3:$L$3,0))</f>
        <v>8.1056983059090548E-3</v>
      </c>
      <c r="BK6" s="162">
        <f>INDEX('(Data)Fluoride Items'!$I$4:$L$46,MATCH($BG6,'(Data)Fluoride Items'!$C$4:$C$46,0),MATCH(BK$4,'(Data)Fluoride Items'!$I$3:$L$3,0))</f>
        <v>0</v>
      </c>
      <c r="BL6" s="82">
        <f t="shared" ref="BL6:BL38" si="17">INDEX($BH6:$BK6,1,MATCH($BJ$3,$BH$4:$BK$4,0))</f>
        <v>94.261165599416387</v>
      </c>
      <c r="BN6" s="40">
        <f>BN5+1</f>
        <v>2</v>
      </c>
      <c r="BO6" s="38" t="str">
        <f t="shared" ref="BO6:BO38" si="18">VLOOKUP($BN6,$BF$5:$BK$46,2,FALSE)</f>
        <v>Cornwall &amp; Scilly Isles HSC P/Ship</v>
      </c>
      <c r="BP6" s="87">
        <f t="shared" ref="BP6:BP38" si="19">VLOOKUP($BN6,$BF$5:$BL$46,3,FALSE)</f>
        <v>98.910187797995519</v>
      </c>
      <c r="BQ6" s="256">
        <f>VLOOKUP($BO6,'(Data)Fluoride Items'!$C$4:$H$46,3,FALSE)</f>
        <v>10165</v>
      </c>
      <c r="BR6" s="88">
        <f t="shared" ref="BR6:BR38" si="20">VLOOKUP($BN6,$BF$5:$BL$46,4,FALSE)</f>
        <v>1.089812202004476</v>
      </c>
      <c r="BS6" s="256">
        <f>VLOOKUP($BO6,'(Data)Fluoride Items'!$C$4:$H$46,4,FALSE)</f>
        <v>112</v>
      </c>
      <c r="BT6" s="88">
        <f t="shared" ref="BT6:BT38" si="21">VLOOKUP($BN6,$BF$5:$BL$46,5,FALSE)</f>
        <v>0</v>
      </c>
      <c r="BU6" s="256">
        <f>VLOOKUP($BO6,'(Data)Fluoride Items'!$C$4:$H$46,5,FALSE)</f>
        <v>0</v>
      </c>
      <c r="BV6" s="162">
        <f t="shared" ref="BV6:BV38" si="22">VLOOKUP($BN6,$BF$5:$BL$46,6,FALSE)</f>
        <v>0</v>
      </c>
      <c r="BW6" s="256">
        <f>VLOOKUP($BO6,'(Data)Fluoride Items'!$C$4:$H$46,6,FALSE)</f>
        <v>0</v>
      </c>
      <c r="BX6" s="240">
        <f>VLOOKUP($BO6,'(Data)Fluoride Items'!$C$3:$D$46,2,FALSE)</f>
        <v>10277</v>
      </c>
      <c r="BY6" s="167">
        <f>BY5-1</f>
        <v>41</v>
      </c>
      <c r="BZ6" s="168" t="str">
        <f t="shared" si="3"/>
        <v>SW London Health &amp; Care Partnership</v>
      </c>
      <c r="CA6" s="88">
        <f t="shared" si="4"/>
        <v>92.605368953443133</v>
      </c>
      <c r="CB6" s="169" t="e">
        <f t="shared" ref="CB6:CB38" si="23">IF($BZ6=$CA$3,$CA6,#N/A)</f>
        <v>#N/A</v>
      </c>
    </row>
    <row r="7" spans="2:80" ht="14.4" x14ac:dyDescent="0.3">
      <c r="B7" s="48" t="s">
        <v>2</v>
      </c>
      <c r="C7" s="57">
        <f>INDEX('(Data)Overall Prescribing'!$J$4:$M$25,MATCH($C$4,'(Data)Overall Prescribing'!$C$4:$C$25,0),MATCH(C$5,'(Data)Overall Prescribing'!$J$3:$M$3,0))</f>
        <v>1590248</v>
      </c>
      <c r="D7" s="58">
        <f>INDEX('(Data)Overall Prescribing'!$J$4:$M$25,MATCH($C$4,'(Data)Overall Prescribing'!$C$4:$C$25,0),MATCH(D$5,'(Data)Overall Prescribing'!$J$3:$M$3,0))</f>
        <v>21.307400420186081</v>
      </c>
      <c r="E7" s="59">
        <f>INDEX('(Data)Overall Prescribing'!$J$4:$M$25,MATCH($C$4,'(Data)Overall Prescribing'!$C$4:$C$25,0),MATCH(E$5,'(Data)Overall Prescribing'!$J$3:$M$3,0))</f>
        <v>33544600.580000002</v>
      </c>
      <c r="F7" s="69">
        <f>INDEX('(Data)Overall Prescribing'!$J$4:$M$25,MATCH($C$4,'(Data)Overall Prescribing'!$C$4:$C$25,0),MATCH(F$5,'(Data)Overall Prescribing'!$J$3:$M$3,0))</f>
        <v>70.581852070998252</v>
      </c>
      <c r="G7"/>
      <c r="H7" s="1"/>
      <c r="I7" s="1"/>
      <c r="J7" s="1"/>
      <c r="K7" s="1"/>
      <c r="L7" s="1"/>
      <c r="M7" s="1"/>
      <c r="N7" s="1"/>
      <c r="P7" s="39">
        <f>RANK($AB7,$AB$5:$AB$46)+COUNTIF($AB$5:$AB7,$AB7)-1</f>
        <v>2</v>
      </c>
      <c r="Q7" s="80" t="s">
        <v>75</v>
      </c>
      <c r="R7" s="90">
        <f>INDEX('(Data)Antibacterial Items'!$O$4:$X$46,MATCH($Q7,'(Data)Antibacterial Items'!$C$4:$C$46,0),MATCH(R$4,'(Data)Antibacterial Items'!$O$3:$X$3,0))</f>
        <v>69.570092234161834</v>
      </c>
      <c r="S7" s="91">
        <f>INDEX('(Data)Antibacterial Items'!$O$4:$X$46,MATCH($Q7,'(Data)Antibacterial Items'!$C$4:$C$46,0),MATCH(S$4,'(Data)Antibacterial Items'!$O$3:$X$3,0))</f>
        <v>26.252772344482729</v>
      </c>
      <c r="T7" s="91">
        <f>INDEX('(Data)Antibacterial Items'!$O$4:$X$46,MATCH($Q7,'(Data)Antibacterial Items'!$C$4:$C$46,0),MATCH(T$4,'(Data)Antibacterial Items'!$O$3:$X$3,0))</f>
        <v>2.6958236829829199</v>
      </c>
      <c r="U7" s="163">
        <f>INDEX('(Data)Antibacterial Items'!$O$4:$X$46,MATCH($Q7,'(Data)Antibacterial Items'!$C$4:$C$46,0),MATCH(U$4,'(Data)Antibacterial Items'!$O$3:$X$3,0))</f>
        <v>0.39201564788974463</v>
      </c>
      <c r="V7" s="92">
        <f>INDEX('(Data)Antibacterial Items'!$O$4:$X$46,MATCH($Q7,'(Data)Antibacterial Items'!$C$4:$C$46,0),MATCH(V$4,'(Data)Antibacterial Items'!$O$3:$X$3,0))</f>
        <v>0.36255309397736291</v>
      </c>
      <c r="W7" s="92">
        <f>INDEX('(Data)Antibacterial Items'!$O$4:$X$46,MATCH($Q7,'(Data)Antibacterial Items'!$C$4:$C$46,0),MATCH(W$4,'(Data)Antibacterial Items'!$O$3:$X$3,0))</f>
        <v>0.11703181137418261</v>
      </c>
      <c r="X7" s="92">
        <f>INDEX('(Data)Antibacterial Items'!$O$4:$X$46,MATCH($Q7,'(Data)Antibacterial Items'!$C$4:$C$46,0),MATCH(X$4,'(Data)Antibacterial Items'!$O$3:$X$3,0))</f>
        <v>0.44111990441038068</v>
      </c>
      <c r="Y7" s="92">
        <f>INDEX('(Data)Antibacterial Items'!$O$4:$X$46,MATCH($Q7,'(Data)Antibacterial Items'!$C$4:$C$46,0),MATCH(Y$4,'(Data)Antibacterial Items'!$O$3:$X$3,0))</f>
        <v>5.1559469346667872E-2</v>
      </c>
      <c r="Z7" s="92">
        <f>INDEX('(Data)Antibacterial Items'!$O$4:$X$46,MATCH($Q7,'(Data)Antibacterial Items'!$C$4:$C$46,0),MATCH(Z$4,'(Data)Antibacterial Items'!$O$3:$X$3,0))</f>
        <v>9.7390108765928199E-2</v>
      </c>
      <c r="AA7" s="92">
        <f>INDEX('(Data)Antibacterial Items'!$O$4:$X$46,MATCH($Q7,'(Data)Antibacterial Items'!$C$4:$C$46,0),MATCH(AA$4,'(Data)Antibacterial Items'!$O$3:$X$3,0))</f>
        <v>1.9641702608254423E-2</v>
      </c>
      <c r="AB7" s="83">
        <f t="shared" si="0"/>
        <v>69.570092234161834</v>
      </c>
      <c r="AD7" s="39">
        <f t="shared" ref="AD7:AD46" si="24">AD6+1</f>
        <v>3</v>
      </c>
      <c r="AE7" s="37" t="str">
        <f t="shared" si="1"/>
        <v>Somerset</v>
      </c>
      <c r="AF7" s="90">
        <f t="shared" si="5"/>
        <v>69.3</v>
      </c>
      <c r="AG7" s="257">
        <f>VLOOKUP($AE7,'(Data)Antibacterial Items'!$C$4:$N$46,3,FALSE)</f>
        <v>30174</v>
      </c>
      <c r="AH7" s="91">
        <f t="shared" si="6"/>
        <v>26.5</v>
      </c>
      <c r="AI7" s="257">
        <f>VLOOKUP($AE7,'(Data)Antibacterial Items'!$C$4:$N$46,4,FALSE)</f>
        <v>11520</v>
      </c>
      <c r="AJ7" s="91">
        <f t="shared" si="7"/>
        <v>1.6</v>
      </c>
      <c r="AK7" s="257">
        <f>VLOOKUP($AE7,'(Data)Antibacterial Items'!$C$4:$N$46,5,FALSE)</f>
        <v>685</v>
      </c>
      <c r="AL7" s="163">
        <f t="shared" si="8"/>
        <v>0.6</v>
      </c>
      <c r="AM7" s="257">
        <f>VLOOKUP($AE7,'(Data)Antibacterial Items'!$C$4:$N$46,6,FALSE)</f>
        <v>275</v>
      </c>
      <c r="AN7" s="163">
        <f t="shared" si="9"/>
        <v>0.6</v>
      </c>
      <c r="AO7" s="257">
        <f>VLOOKUP($AE7,'(Data)Antibacterial Items'!$C$4:$N$46,7,FALSE)</f>
        <v>267</v>
      </c>
      <c r="AP7" s="163">
        <f t="shared" si="10"/>
        <v>0.7</v>
      </c>
      <c r="AQ7" s="257">
        <f>VLOOKUP($AE7,'(Data)Antibacterial Items'!$C$4:$N$46,8,FALSE)</f>
        <v>304</v>
      </c>
      <c r="AR7" s="163">
        <f t="shared" si="11"/>
        <v>0.3</v>
      </c>
      <c r="AS7" s="257">
        <f>VLOOKUP($AE7,'(Data)Antibacterial Items'!$C$4:$N$46,9,FALSE)</f>
        <v>133</v>
      </c>
      <c r="AT7" s="163">
        <f t="shared" si="12"/>
        <v>0.2</v>
      </c>
      <c r="AU7" s="257">
        <f>VLOOKUP($AE7,'(Data)Antibacterial Items'!$C$4:$N$46,10,FALSE)</f>
        <v>91</v>
      </c>
      <c r="AV7" s="163">
        <f t="shared" si="13"/>
        <v>0.2</v>
      </c>
      <c r="AW7" s="257">
        <f>VLOOKUP($AE7,'(Data)Antibacterial Items'!$C$4:$N$46,11,FALSE)</f>
        <v>66</v>
      </c>
      <c r="AX7" s="163">
        <f t="shared" si="14"/>
        <v>0</v>
      </c>
      <c r="AY7" s="257">
        <f>VLOOKUP($AE7,'(Data)Antibacterial Items'!$C$4:$N$46,12,FALSE)</f>
        <v>1</v>
      </c>
      <c r="AZ7" s="241">
        <f>VLOOKUP($AE7,'(Data)Antibacterial Items'!$C$4:$N$46,2,FALSE)</f>
        <v>43516</v>
      </c>
      <c r="BA7" s="170">
        <f t="shared" ref="BA7:BA46" si="25">BA6-1</f>
        <v>40</v>
      </c>
      <c r="BB7" s="171" t="str">
        <f t="shared" si="2"/>
        <v>Herefordshire &amp; Worcestershire</v>
      </c>
      <c r="BC7" s="91">
        <f t="shared" si="15"/>
        <v>62.939635551611104</v>
      </c>
      <c r="BD7" s="172" t="e">
        <f t="shared" si="16"/>
        <v>#N/A</v>
      </c>
      <c r="BF7" s="39">
        <f>RANK($BL7,$BL$5:$BL$46)+COUNTIF($BL$5:$BL7,$BL7)-1</f>
        <v>26</v>
      </c>
      <c r="BG7" s="80" t="s">
        <v>75</v>
      </c>
      <c r="BH7" s="90">
        <f>INDEX('(Data)Fluoride Items'!$I$4:$L$46,MATCH($BG7,'(Data)Fluoride Items'!$C$4:$C$46,0),MATCH(BH$4,'(Data)Fluoride Items'!$I$3:$L$3,0))</f>
        <v>95.803850075703735</v>
      </c>
      <c r="BI7" s="91">
        <f>INDEX('(Data)Fluoride Items'!$I$4:$L$46,MATCH($BG7,'(Data)Fluoride Items'!$C$4:$C$46,0),MATCH(BI$4,'(Data)Fluoride Items'!$I$3:$L$3,0))</f>
        <v>4.1837901307048178</v>
      </c>
      <c r="BJ7" s="91">
        <f>INDEX('(Data)Fluoride Items'!$I$4:$L$46,MATCH($BG7,'(Data)Fluoride Items'!$C$4:$C$46,0),MATCH(BJ$4,'(Data)Fluoride Items'!$I$3:$L$3,0))</f>
        <v>9.2698451935852681E-3</v>
      </c>
      <c r="BK7" s="163">
        <f>INDEX('(Data)Fluoride Items'!$I$4:$L$46,MATCH($BG7,'(Data)Fluoride Items'!$C$4:$C$46,0),MATCH(BK$4,'(Data)Fluoride Items'!$I$3:$L$3,0))</f>
        <v>3.0899483978617556E-3</v>
      </c>
      <c r="BL7" s="83">
        <f t="shared" si="17"/>
        <v>95.803850075703735</v>
      </c>
      <c r="BN7" s="39">
        <f t="shared" ref="BN7:BN46" si="26">BN6+1</f>
        <v>3</v>
      </c>
      <c r="BO7" s="37" t="str">
        <f t="shared" si="18"/>
        <v>Somerset</v>
      </c>
      <c r="BP7" s="90">
        <f t="shared" si="19"/>
        <v>98.835070508890254</v>
      </c>
      <c r="BQ7" s="257">
        <f>VLOOKUP($BO7,'(Data)Fluoride Items'!$C$4:$H$46,3,FALSE)</f>
        <v>11284</v>
      </c>
      <c r="BR7" s="91">
        <f t="shared" si="20"/>
        <v>1.1561706227555399</v>
      </c>
      <c r="BS7" s="257">
        <f>VLOOKUP($BO7,'(Data)Fluoride Items'!$C$4:$H$46,4,FALSE)</f>
        <v>132</v>
      </c>
      <c r="BT7" s="91">
        <f t="shared" si="21"/>
        <v>8.7588683542086359E-3</v>
      </c>
      <c r="BU7" s="257">
        <f>VLOOKUP($BO7,'(Data)Fluoride Items'!$C$4:$H$46,5,FALSE)</f>
        <v>1</v>
      </c>
      <c r="BV7" s="163">
        <f t="shared" si="22"/>
        <v>0</v>
      </c>
      <c r="BW7" s="257">
        <f>VLOOKUP($BO7,'(Data)Fluoride Items'!$C$4:$H$46,6,FALSE)</f>
        <v>0</v>
      </c>
      <c r="BX7" s="241">
        <f>VLOOKUP($BO7,'(Data)Fluoride Items'!$C$3:$D$46,2,FALSE)</f>
        <v>11417</v>
      </c>
      <c r="BY7" s="170">
        <f t="shared" ref="BY7:BY46" si="27">BY6-1</f>
        <v>40</v>
      </c>
      <c r="BZ7" s="171" t="str">
        <f t="shared" si="3"/>
        <v>Greater Manchester HSC Partnership</v>
      </c>
      <c r="CA7" s="91">
        <f t="shared" si="4"/>
        <v>92.869865552752685</v>
      </c>
      <c r="CB7" s="172" t="e">
        <f t="shared" si="23"/>
        <v>#N/A</v>
      </c>
    </row>
    <row r="8" spans="2:80" ht="14.4" x14ac:dyDescent="0.3">
      <c r="B8" s="47" t="s">
        <v>3</v>
      </c>
      <c r="C8" s="54">
        <f>INDEX('(Data)Overall Prescribing'!$N$4:$Q$25,MATCH($C$4,'(Data)Overall Prescribing'!$C$4:$C$25,0),MATCH(C$5,'(Data)Overall Prescribing'!$N$3:$Q$3,0))</f>
        <v>297011</v>
      </c>
      <c r="D8" s="55">
        <f>INDEX('(Data)Overall Prescribing'!$N$4:$Q$25,MATCH($C$4,'(Data)Overall Prescribing'!$C$4:$C$25,0),MATCH(D$5,'(Data)Overall Prescribing'!$N$3:$Q$3,0))</f>
        <v>3.9795882819534367</v>
      </c>
      <c r="E8" s="56">
        <f>INDEX('(Data)Overall Prescribing'!$N$4:$Q$25,MATCH($C$4,'(Data)Overall Prescribing'!$C$4:$C$25,0),MATCH(E$5,'(Data)Overall Prescribing'!$N$3:$Q$3,0))</f>
        <v>1590980.0899999999</v>
      </c>
      <c r="F8" s="68">
        <f>INDEX('(Data)Overall Prescribing'!$N$4:$Q$25,MATCH($C$4,'(Data)Overall Prescribing'!$C$4:$C$25,0),MATCH(F$5,'(Data)Overall Prescribing'!$N$3:$Q$3,0))</f>
        <v>3.3476124150733129</v>
      </c>
      <c r="G8"/>
      <c r="H8" s="1"/>
      <c r="I8" s="1"/>
      <c r="J8" s="1"/>
      <c r="K8" s="1"/>
      <c r="L8" s="1"/>
      <c r="M8" s="1"/>
      <c r="N8" s="1"/>
      <c r="P8" s="40">
        <f>RANK($AB8,$AB$5:$AB$46)+COUNTIF($AB$5:$AB8,$AB8)-1</f>
        <v>1</v>
      </c>
      <c r="Q8" s="79" t="s">
        <v>76</v>
      </c>
      <c r="R8" s="87">
        <f>INDEX('(Data)Antibacterial Items'!$O$4:$X$46,MATCH($Q8,'(Data)Antibacterial Items'!$C$4:$C$46,0),MATCH(R$4,'(Data)Antibacterial Items'!$O$3:$X$3,0))</f>
        <v>69.709156974487186</v>
      </c>
      <c r="S8" s="88">
        <f>INDEX('(Data)Antibacterial Items'!$O$4:$X$46,MATCH($Q8,'(Data)Antibacterial Items'!$C$4:$C$46,0),MATCH(S$4,'(Data)Antibacterial Items'!$O$3:$X$3,0))</f>
        <v>26.203823040730445</v>
      </c>
      <c r="T8" s="88">
        <f>INDEX('(Data)Antibacterial Items'!$O$4:$X$46,MATCH($Q8,'(Data)Antibacterial Items'!$C$4:$C$46,0),MATCH(T$4,'(Data)Antibacterial Items'!$O$3:$X$3,0))</f>
        <v>1.8307737697790336</v>
      </c>
      <c r="U8" s="162">
        <f>INDEX('(Data)Antibacterial Items'!$O$4:$X$46,MATCH($Q8,'(Data)Antibacterial Items'!$C$4:$C$46,0),MATCH(U$4,'(Data)Antibacterial Items'!$O$3:$X$3,0))</f>
        <v>0.77640957157719837</v>
      </c>
      <c r="V8" s="89">
        <f>INDEX('(Data)Antibacterial Items'!$O$4:$X$46,MATCH($Q8,'(Data)Antibacterial Items'!$C$4:$C$46,0),MATCH(V$4,'(Data)Antibacterial Items'!$O$3:$X$3,0))</f>
        <v>0.68789888041739777</v>
      </c>
      <c r="W8" s="89">
        <f>INDEX('(Data)Antibacterial Items'!$O$4:$X$46,MATCH($Q8,'(Data)Antibacterial Items'!$C$4:$C$46,0),MATCH(W$4,'(Data)Antibacterial Items'!$O$3:$X$3,0))</f>
        <v>0.21584186089846114</v>
      </c>
      <c r="X8" s="89">
        <f>INDEX('(Data)Antibacterial Items'!$O$4:$X$46,MATCH($Q8,'(Data)Antibacterial Items'!$C$4:$C$46,0),MATCH(X$4,'(Data)Antibacterial Items'!$O$3:$X$3,0))</f>
        <v>0.4239196260811503</v>
      </c>
      <c r="Y8" s="89">
        <f>INDEX('(Data)Antibacterial Items'!$O$4:$X$46,MATCH($Q8,'(Data)Antibacterial Items'!$C$4:$C$46,0),MATCH(Y$4,'(Data)Antibacterial Items'!$O$3:$X$3,0))</f>
        <v>8.6957872016646232E-2</v>
      </c>
      <c r="Z8" s="89">
        <f>INDEX('(Data)Antibacterial Items'!$O$4:$X$46,MATCH($Q8,'(Data)Antibacterial Items'!$C$4:$C$46,0),MATCH(Z$4,'(Data)Antibacterial Items'!$O$3:$X$3,0))</f>
        <v>3.5714840292551127E-2</v>
      </c>
      <c r="AA8" s="89">
        <f>INDEX('(Data)Antibacterial Items'!$O$4:$X$46,MATCH($Q8,'(Data)Antibacterial Items'!$C$4:$C$46,0),MATCH(AA$4,'(Data)Antibacterial Items'!$O$3:$X$3,0))</f>
        <v>2.9503563719933543E-2</v>
      </c>
      <c r="AB8" s="82">
        <f t="shared" si="0"/>
        <v>69.709156974487186</v>
      </c>
      <c r="AD8" s="40">
        <f t="shared" si="24"/>
        <v>4</v>
      </c>
      <c r="AE8" s="38" t="str">
        <f t="shared" si="1"/>
        <v>Lincolnshire</v>
      </c>
      <c r="AF8" s="87">
        <f t="shared" si="5"/>
        <v>68.8</v>
      </c>
      <c r="AG8" s="256">
        <f>VLOOKUP($AE8,'(Data)Antibacterial Items'!$C$4:$N$46,3,FALSE)</f>
        <v>45355</v>
      </c>
      <c r="AH8" s="88">
        <f t="shared" si="6"/>
        <v>24.4</v>
      </c>
      <c r="AI8" s="256">
        <f>VLOOKUP($AE8,'(Data)Antibacterial Items'!$C$4:$N$46,4,FALSE)</f>
        <v>16053</v>
      </c>
      <c r="AJ8" s="88">
        <f t="shared" si="7"/>
        <v>3.1</v>
      </c>
      <c r="AK8" s="256">
        <f>VLOOKUP($AE8,'(Data)Antibacterial Items'!$C$4:$N$46,5,FALSE)</f>
        <v>2060</v>
      </c>
      <c r="AL8" s="162">
        <f t="shared" si="8"/>
        <v>0.9</v>
      </c>
      <c r="AM8" s="256">
        <f>VLOOKUP($AE8,'(Data)Antibacterial Items'!$C$4:$N$46,6,FALSE)</f>
        <v>578</v>
      </c>
      <c r="AN8" s="162">
        <f t="shared" si="9"/>
        <v>1.4</v>
      </c>
      <c r="AO8" s="256">
        <f>VLOOKUP($AE8,'(Data)Antibacterial Items'!$C$4:$N$46,7,FALSE)</f>
        <v>913</v>
      </c>
      <c r="AP8" s="162">
        <f t="shared" si="10"/>
        <v>0.3</v>
      </c>
      <c r="AQ8" s="256">
        <f>VLOOKUP($AE8,'(Data)Antibacterial Items'!$C$4:$N$46,8,FALSE)</f>
        <v>228</v>
      </c>
      <c r="AR8" s="162">
        <f t="shared" si="11"/>
        <v>0.5</v>
      </c>
      <c r="AS8" s="256">
        <f>VLOOKUP($AE8,'(Data)Antibacterial Items'!$C$4:$N$46,9,FALSE)</f>
        <v>329</v>
      </c>
      <c r="AT8" s="162">
        <f t="shared" si="12"/>
        <v>0.4</v>
      </c>
      <c r="AU8" s="256">
        <f>VLOOKUP($AE8,'(Data)Antibacterial Items'!$C$4:$N$46,10,FALSE)</f>
        <v>241</v>
      </c>
      <c r="AV8" s="162">
        <f t="shared" si="13"/>
        <v>0.1</v>
      </c>
      <c r="AW8" s="256">
        <f>VLOOKUP($AE8,'(Data)Antibacterial Items'!$C$4:$N$46,11,FALSE)</f>
        <v>60</v>
      </c>
      <c r="AX8" s="162">
        <f t="shared" si="14"/>
        <v>0.1</v>
      </c>
      <c r="AY8" s="256">
        <f>VLOOKUP($AE8,'(Data)Antibacterial Items'!$C$4:$N$46,12,FALSE)</f>
        <v>95</v>
      </c>
      <c r="AZ8" s="240">
        <f>VLOOKUP($AE8,'(Data)Antibacterial Items'!$C$4:$N$46,2,FALSE)</f>
        <v>65912</v>
      </c>
      <c r="BA8" s="167">
        <f t="shared" si="25"/>
        <v>39</v>
      </c>
      <c r="BB8" s="168" t="str">
        <f t="shared" si="2"/>
        <v>East London Health &amp; Care P/Ship</v>
      </c>
      <c r="BC8" s="88">
        <f t="shared" si="15"/>
        <v>63.086656684311535</v>
      </c>
      <c r="BD8" s="169" t="e">
        <f t="shared" si="16"/>
        <v>#N/A</v>
      </c>
      <c r="BF8" s="40">
        <f>RANK($BL8,$BL$5:$BL$46)+COUNTIF($BL$5:$BL8,$BL8)-1</f>
        <v>12</v>
      </c>
      <c r="BG8" s="79" t="s">
        <v>76</v>
      </c>
      <c r="BH8" s="87">
        <f>INDEX('(Data)Fluoride Items'!$I$4:$L$46,MATCH($BG8,'(Data)Fluoride Items'!$C$4:$C$46,0),MATCH(BH$4,'(Data)Fluoride Items'!$I$3:$L$3,0))</f>
        <v>97.687607156987738</v>
      </c>
      <c r="BI8" s="88">
        <f>INDEX('(Data)Fluoride Items'!$I$4:$L$46,MATCH($BG8,'(Data)Fluoride Items'!$C$4:$C$46,0),MATCH(BI$4,'(Data)Fluoride Items'!$I$3:$L$3,0))</f>
        <v>2.2904119224513124</v>
      </c>
      <c r="BJ8" s="88">
        <f>INDEX('(Data)Fluoride Items'!$I$4:$L$46,MATCH($BG8,'(Data)Fluoride Items'!$C$4:$C$46,0),MATCH(BJ$4,'(Data)Fluoride Items'!$I$3:$L$3,0))</f>
        <v>2.1980920560953094E-2</v>
      </c>
      <c r="BK8" s="162">
        <f>INDEX('(Data)Fluoride Items'!$I$4:$L$46,MATCH($BG8,'(Data)Fluoride Items'!$C$4:$C$46,0),MATCH(BK$4,'(Data)Fluoride Items'!$I$3:$L$3,0))</f>
        <v>0</v>
      </c>
      <c r="BL8" s="82">
        <f t="shared" si="17"/>
        <v>97.687607156987738</v>
      </c>
      <c r="BN8" s="40">
        <f t="shared" si="26"/>
        <v>4</v>
      </c>
      <c r="BO8" s="38" t="str">
        <f t="shared" si="18"/>
        <v>Mid And South Essex</v>
      </c>
      <c r="BP8" s="87">
        <f t="shared" si="19"/>
        <v>98.750975800156127</v>
      </c>
      <c r="BQ8" s="256">
        <f>VLOOKUP($BO8,'(Data)Fluoride Items'!$C$4:$H$46,3,FALSE)</f>
        <v>26565</v>
      </c>
      <c r="BR8" s="88">
        <f t="shared" si="20"/>
        <v>1.2453068659157651</v>
      </c>
      <c r="BS8" s="256">
        <f>VLOOKUP($BO8,'(Data)Fluoride Items'!$C$4:$H$46,4,FALSE)</f>
        <v>335</v>
      </c>
      <c r="BT8" s="88">
        <f t="shared" si="21"/>
        <v>3.7173339281067622E-3</v>
      </c>
      <c r="BU8" s="256">
        <f>VLOOKUP($BO8,'(Data)Fluoride Items'!$C$4:$H$46,5,FALSE)</f>
        <v>1</v>
      </c>
      <c r="BV8" s="162">
        <f t="shared" si="22"/>
        <v>0</v>
      </c>
      <c r="BW8" s="256">
        <f>VLOOKUP($BO8,'(Data)Fluoride Items'!$C$4:$H$46,6,FALSE)</f>
        <v>0</v>
      </c>
      <c r="BX8" s="240">
        <f>VLOOKUP($BO8,'(Data)Fluoride Items'!$C$3:$D$46,2,FALSE)</f>
        <v>26901</v>
      </c>
      <c r="BY8" s="167">
        <f t="shared" si="27"/>
        <v>39</v>
      </c>
      <c r="BZ8" s="168" t="str">
        <f t="shared" si="3"/>
        <v>NW London Health &amp; Care Partnership</v>
      </c>
      <c r="CA8" s="88">
        <f t="shared" si="4"/>
        <v>93.564466929543926</v>
      </c>
      <c r="CB8" s="169" t="e">
        <f t="shared" si="23"/>
        <v>#N/A</v>
      </c>
    </row>
    <row r="9" spans="2:80" ht="14.4" x14ac:dyDescent="0.3">
      <c r="B9" s="48" t="s">
        <v>10</v>
      </c>
      <c r="C9" s="57">
        <f>INDEX('(Data)Overall Prescribing'!$R$4:$U$25,MATCH($C$4,'(Data)Overall Prescribing'!$C$4:$C$25,0),MATCH(C$5,'(Data)Overall Prescribing'!$R$3:$U$3,0))</f>
        <v>67705</v>
      </c>
      <c r="D9" s="58">
        <f>INDEX('(Data)Overall Prescribing'!$R$4:$U$25,MATCH($C$4,'(Data)Overall Prescribing'!$C$4:$C$25,0),MATCH(D$5,'(Data)Overall Prescribing'!$R$3:$U$3,0))</f>
        <v>0.90716513741799942</v>
      </c>
      <c r="E9" s="59">
        <f>INDEX('(Data)Overall Prescribing'!$R$4:$U$25,MATCH($C$4,'(Data)Overall Prescribing'!$C$4:$C$25,0),MATCH(E$5,'(Data)Overall Prescribing'!$R$3:$U$3,0))</f>
        <v>94956.31</v>
      </c>
      <c r="F9" s="69">
        <f>INDEX('(Data)Overall Prescribing'!$R$4:$U$25,MATCH($C$4,'(Data)Overall Prescribing'!$C$4:$C$25,0),MATCH(F$5,'(Data)Overall Prescribing'!$R$3:$U$3,0))</f>
        <v>0.19979943447661261</v>
      </c>
      <c r="G9"/>
      <c r="H9" s="1"/>
      <c r="I9" s="1"/>
      <c r="J9" s="1"/>
      <c r="K9" s="1"/>
      <c r="L9" s="1"/>
      <c r="M9" s="1"/>
      <c r="N9" s="1"/>
      <c r="P9" s="39">
        <f>RANK($AB9,$AB$5:$AB$46)+COUNTIF($AB$5:$AB9,$AB9)-1</f>
        <v>9</v>
      </c>
      <c r="Q9" s="80" t="s">
        <v>77</v>
      </c>
      <c r="R9" s="90">
        <f>INDEX('(Data)Antibacterial Items'!$O$4:$X$46,MATCH($Q9,'(Data)Antibacterial Items'!$C$4:$C$46,0),MATCH(R$4,'(Data)Antibacterial Items'!$O$3:$X$3,0))</f>
        <v>67.635890767230165</v>
      </c>
      <c r="S9" s="91">
        <f>INDEX('(Data)Antibacterial Items'!$O$4:$X$46,MATCH($Q9,'(Data)Antibacterial Items'!$C$4:$C$46,0),MATCH(S$4,'(Data)Antibacterial Items'!$O$3:$X$3,0))</f>
        <v>27.125394761285527</v>
      </c>
      <c r="T9" s="91">
        <f>INDEX('(Data)Antibacterial Items'!$O$4:$X$46,MATCH($Q9,'(Data)Antibacterial Items'!$C$4:$C$46,0),MATCH(T$4,'(Data)Antibacterial Items'!$O$3:$X$3,0))</f>
        <v>2.6513096786178711</v>
      </c>
      <c r="U9" s="163">
        <f>INDEX('(Data)Antibacterial Items'!$O$4:$X$46,MATCH($Q9,'(Data)Antibacterial Items'!$C$4:$C$46,0),MATCH(U$4,'(Data)Antibacterial Items'!$O$3:$X$3,0))</f>
        <v>0.66877206018948543</v>
      </c>
      <c r="V9" s="92">
        <f>INDEX('(Data)Antibacterial Items'!$O$4:$X$46,MATCH($Q9,'(Data)Antibacterial Items'!$C$4:$C$46,0),MATCH(V$4,'(Data)Antibacterial Items'!$O$3:$X$3,0))</f>
        <v>0.41240943711684935</v>
      </c>
      <c r="W9" s="92">
        <f>INDEX('(Data)Antibacterial Items'!$O$4:$X$46,MATCH($Q9,'(Data)Antibacterial Items'!$C$4:$C$46,0),MATCH(W$4,'(Data)Antibacterial Items'!$O$3:$X$3,0))</f>
        <v>0.29351662641649634</v>
      </c>
      <c r="X9" s="92">
        <f>INDEX('(Data)Antibacterial Items'!$O$4:$X$46,MATCH($Q9,'(Data)Antibacterial Items'!$C$4:$C$46,0),MATCH(X$4,'(Data)Antibacterial Items'!$O$3:$X$3,0))</f>
        <v>0.7988110718929966</v>
      </c>
      <c r="Y9" s="92">
        <f>INDEX('(Data)Antibacterial Items'!$O$4:$X$46,MATCH($Q9,'(Data)Antibacterial Items'!$C$4:$C$46,0),MATCH(Y$4,'(Data)Antibacterial Items'!$O$3:$X$3,0))</f>
        <v>0.1493590934423184</v>
      </c>
      <c r="Z9" s="92">
        <f>INDEX('(Data)Antibacterial Items'!$O$4:$X$46,MATCH($Q9,'(Data)Antibacterial Items'!$C$4:$C$46,0),MATCH(Z$4,'(Data)Antibacterial Items'!$O$3:$X$3,0))</f>
        <v>0.16124837451235371</v>
      </c>
      <c r="AA9" s="92">
        <f>INDEX('(Data)Antibacterial Items'!$O$4:$X$46,MATCH($Q9,'(Data)Antibacterial Items'!$C$4:$C$46,0),MATCH(AA$4,'(Data)Antibacterial Items'!$O$3:$X$3,0))</f>
        <v>0.10328812929593163</v>
      </c>
      <c r="AB9" s="83">
        <f t="shared" si="0"/>
        <v>67.635890767230165</v>
      </c>
      <c r="AD9" s="39">
        <f t="shared" si="24"/>
        <v>5</v>
      </c>
      <c r="AE9" s="37" t="str">
        <f t="shared" si="1"/>
        <v>Sussex &amp; East Surrey</v>
      </c>
      <c r="AF9" s="90">
        <f t="shared" si="5"/>
        <v>68.5</v>
      </c>
      <c r="AG9" s="257">
        <f>VLOOKUP($AE9,'(Data)Antibacterial Items'!$C$4:$N$46,3,FALSE)</f>
        <v>103486</v>
      </c>
      <c r="AH9" s="91">
        <f t="shared" si="6"/>
        <v>26.1</v>
      </c>
      <c r="AI9" s="257">
        <f>VLOOKUP($AE9,'(Data)Antibacterial Items'!$C$4:$N$46,4,FALSE)</f>
        <v>39456</v>
      </c>
      <c r="AJ9" s="91">
        <f t="shared" si="7"/>
        <v>2.2999999999999998</v>
      </c>
      <c r="AK9" s="257">
        <f>VLOOKUP($AE9,'(Data)Antibacterial Items'!$C$4:$N$46,5,FALSE)</f>
        <v>3548</v>
      </c>
      <c r="AL9" s="163">
        <f t="shared" si="8"/>
        <v>0.9</v>
      </c>
      <c r="AM9" s="257">
        <f>VLOOKUP($AE9,'(Data)Antibacterial Items'!$C$4:$N$46,6,FALSE)</f>
        <v>1403</v>
      </c>
      <c r="AN9" s="163">
        <f t="shared" si="9"/>
        <v>0.4</v>
      </c>
      <c r="AO9" s="257">
        <f>VLOOKUP($AE9,'(Data)Antibacterial Items'!$C$4:$N$46,7,FALSE)</f>
        <v>530</v>
      </c>
      <c r="AP9" s="163">
        <f t="shared" si="10"/>
        <v>0.8</v>
      </c>
      <c r="AQ9" s="257">
        <f>VLOOKUP($AE9,'(Data)Antibacterial Items'!$C$4:$N$46,8,FALSE)</f>
        <v>1229</v>
      </c>
      <c r="AR9" s="163">
        <f t="shared" si="11"/>
        <v>0.3</v>
      </c>
      <c r="AS9" s="257">
        <f>VLOOKUP($AE9,'(Data)Antibacterial Items'!$C$4:$N$46,9,FALSE)</f>
        <v>459</v>
      </c>
      <c r="AT9" s="163">
        <f t="shared" si="12"/>
        <v>0.5</v>
      </c>
      <c r="AU9" s="257">
        <f>VLOOKUP($AE9,'(Data)Antibacterial Items'!$C$4:$N$46,10,FALSE)</f>
        <v>686</v>
      </c>
      <c r="AV9" s="163">
        <f t="shared" si="13"/>
        <v>0.1</v>
      </c>
      <c r="AW9" s="257">
        <f>VLOOKUP($AE9,'(Data)Antibacterial Items'!$C$4:$N$46,11,FALSE)</f>
        <v>97</v>
      </c>
      <c r="AX9" s="163">
        <f t="shared" si="14"/>
        <v>0.1</v>
      </c>
      <c r="AY9" s="257">
        <f>VLOOKUP($AE9,'(Data)Antibacterial Items'!$C$4:$N$46,12,FALSE)</f>
        <v>90</v>
      </c>
      <c r="AZ9" s="241">
        <f>VLOOKUP($AE9,'(Data)Antibacterial Items'!$C$4:$N$46,2,FALSE)</f>
        <v>150984</v>
      </c>
      <c r="BA9" s="170">
        <f t="shared" si="25"/>
        <v>38</v>
      </c>
      <c r="BB9" s="171" t="str">
        <f t="shared" si="2"/>
        <v>Hertfordshire &amp; West Essex</v>
      </c>
      <c r="BC9" s="91">
        <f t="shared" si="15"/>
        <v>63.809973682434716</v>
      </c>
      <c r="BD9" s="172" t="e">
        <f t="shared" si="16"/>
        <v>#N/A</v>
      </c>
      <c r="BF9" s="39">
        <f>RANK($BL9,$BL$5:$BL$46)+COUNTIF($BL$5:$BL9,$BL9)-1</f>
        <v>10</v>
      </c>
      <c r="BG9" s="80" t="s">
        <v>77</v>
      </c>
      <c r="BH9" s="90">
        <f>INDEX('(Data)Fluoride Items'!$I$4:$L$46,MATCH($BG9,'(Data)Fluoride Items'!$C$4:$C$46,0),MATCH(BH$4,'(Data)Fluoride Items'!$I$3:$L$3,0))</f>
        <v>97.902779202133118</v>
      </c>
      <c r="BI9" s="91">
        <f>INDEX('(Data)Fluoride Items'!$I$4:$L$46,MATCH($BG9,'(Data)Fluoride Items'!$C$4:$C$46,0),MATCH(BI$4,'(Data)Fluoride Items'!$I$3:$L$3,0))</f>
        <v>2.0920931186544971</v>
      </c>
      <c r="BJ9" s="91">
        <f>INDEX('(Data)Fluoride Items'!$I$4:$L$46,MATCH($BG9,'(Data)Fluoride Items'!$C$4:$C$46,0),MATCH(BJ$4,'(Data)Fluoride Items'!$I$3:$L$3,0))</f>
        <v>5.1276792123884727E-3</v>
      </c>
      <c r="BK9" s="163">
        <f>INDEX('(Data)Fluoride Items'!$I$4:$L$46,MATCH($BG9,'(Data)Fluoride Items'!$C$4:$C$46,0),MATCH(BK$4,'(Data)Fluoride Items'!$I$3:$L$3,0))</f>
        <v>0</v>
      </c>
      <c r="BL9" s="83">
        <f t="shared" si="17"/>
        <v>97.902779202133118</v>
      </c>
      <c r="BN9" s="39">
        <f t="shared" si="26"/>
        <v>5</v>
      </c>
      <c r="BO9" s="37" t="str">
        <f t="shared" si="18"/>
        <v>Herefordshire &amp; Worcestershire</v>
      </c>
      <c r="BP9" s="90">
        <f t="shared" si="19"/>
        <v>98.419744318181827</v>
      </c>
      <c r="BQ9" s="257">
        <f>VLOOKUP($BO9,'(Data)Fluoride Items'!$C$4:$H$46,3,FALSE)</f>
        <v>16629</v>
      </c>
      <c r="BR9" s="91">
        <f t="shared" si="20"/>
        <v>1.5743371212121211</v>
      </c>
      <c r="BS9" s="257">
        <f>VLOOKUP($BO9,'(Data)Fluoride Items'!$C$4:$H$46,4,FALSE)</f>
        <v>266</v>
      </c>
      <c r="BT9" s="91">
        <f t="shared" si="21"/>
        <v>5.918560606060606E-3</v>
      </c>
      <c r="BU9" s="257">
        <f>VLOOKUP($BO9,'(Data)Fluoride Items'!$C$4:$H$46,5,FALSE)</f>
        <v>1</v>
      </c>
      <c r="BV9" s="163">
        <f t="shared" si="22"/>
        <v>0</v>
      </c>
      <c r="BW9" s="257">
        <f>VLOOKUP($BO9,'(Data)Fluoride Items'!$C$4:$H$46,6,FALSE)</f>
        <v>0</v>
      </c>
      <c r="BX9" s="241">
        <f>VLOOKUP($BO9,'(Data)Fluoride Items'!$C$3:$D$46,2,FALSE)</f>
        <v>16896</v>
      </c>
      <c r="BY9" s="170">
        <f t="shared" si="27"/>
        <v>38</v>
      </c>
      <c r="BZ9" s="171" t="str">
        <f t="shared" si="3"/>
        <v>Cumbria &amp; North East</v>
      </c>
      <c r="CA9" s="91">
        <f t="shared" si="4"/>
        <v>93.91575091575092</v>
      </c>
      <c r="CB9" s="172" t="e">
        <f t="shared" si="23"/>
        <v>#N/A</v>
      </c>
    </row>
    <row r="10" spans="2:80" ht="14.4" x14ac:dyDescent="0.3">
      <c r="B10" s="47" t="s">
        <v>4</v>
      </c>
      <c r="C10" s="54">
        <f>INDEX('(Data)Overall Prescribing'!$V$4:$Y$25,MATCH($C$4,'(Data)Overall Prescribing'!$C$4:$C$25,0),MATCH(C$5,'(Data)Overall Prescribing'!$V$3:$Y$3,0))</f>
        <v>81119</v>
      </c>
      <c r="D10" s="55">
        <f>INDEX('(Data)Overall Prescribing'!$V$4:$Y$25,MATCH($C$4,'(Data)Overall Prescribing'!$C$4:$C$25,0),MATCH(D$5,'(Data)Overall Prescribing'!$V$3:$Y$3,0))</f>
        <v>1.0868965184581743</v>
      </c>
      <c r="E10" s="56">
        <f>INDEX('(Data)Overall Prescribing'!$V$4:$Y$25,MATCH($C$4,'(Data)Overall Prescribing'!$C$4:$C$25,0),MATCH(E$5,'(Data)Overall Prescribing'!$V$3:$Y$3,0))</f>
        <v>103390.74</v>
      </c>
      <c r="F10" s="68">
        <f>INDEX('(Data)Overall Prescribing'!$V$4:$Y$25,MATCH($C$4,'(Data)Overall Prescribing'!$C$4:$C$25,0),MATCH(F$5,'(Data)Overall Prescribing'!$V$3:$Y$3,0))</f>
        <v>0.21754648408429614</v>
      </c>
      <c r="G10"/>
      <c r="H10" s="1"/>
      <c r="I10" s="1"/>
      <c r="J10" s="1"/>
      <c r="K10" s="1"/>
      <c r="L10" s="1"/>
      <c r="M10" s="1"/>
      <c r="N10" s="1"/>
      <c r="P10" s="40">
        <f>RANK($AB10,$AB$5:$AB$46)+COUNTIF($AB$5:$AB10,$AB10)-1</f>
        <v>30</v>
      </c>
      <c r="Q10" s="79" t="s">
        <v>78</v>
      </c>
      <c r="R10" s="87">
        <f>INDEX('(Data)Antibacterial Items'!$O$4:$X$46,MATCH($Q10,'(Data)Antibacterial Items'!$C$4:$C$46,0),MATCH(R$4,'(Data)Antibacterial Items'!$O$3:$X$3,0))</f>
        <v>65.595099828549309</v>
      </c>
      <c r="S10" s="88">
        <f>INDEX('(Data)Antibacterial Items'!$O$4:$X$46,MATCH($Q10,'(Data)Antibacterial Items'!$C$4:$C$46,0),MATCH(S$4,'(Data)Antibacterial Items'!$O$3:$X$3,0))</f>
        <v>28.964105967590285</v>
      </c>
      <c r="T10" s="88">
        <f>INDEX('(Data)Antibacterial Items'!$O$4:$X$46,MATCH($Q10,'(Data)Antibacterial Items'!$C$4:$C$46,0),MATCH(T$4,'(Data)Antibacterial Items'!$O$3:$X$3,0))</f>
        <v>2.4086057187102483</v>
      </c>
      <c r="U10" s="162">
        <f>INDEX('(Data)Antibacterial Items'!$O$4:$X$46,MATCH($Q10,'(Data)Antibacterial Items'!$C$4:$C$46,0),MATCH(U$4,'(Data)Antibacterial Items'!$O$3:$X$3,0))</f>
        <v>0.51296941540843977</v>
      </c>
      <c r="V10" s="89">
        <f>INDEX('(Data)Antibacterial Items'!$O$4:$X$46,MATCH($Q10,'(Data)Antibacterial Items'!$C$4:$C$46,0),MATCH(V$4,'(Data)Antibacterial Items'!$O$3:$X$3,0))</f>
        <v>0.25717604114816656</v>
      </c>
      <c r="W10" s="89">
        <f>INDEX('(Data)Antibacterial Items'!$O$4:$X$46,MATCH($Q10,'(Data)Antibacterial Items'!$C$4:$C$46,0),MATCH(W$4,'(Data)Antibacterial Items'!$O$3:$X$3,0))</f>
        <v>0.742492118798739</v>
      </c>
      <c r="X10" s="89">
        <f>INDEX('(Data)Antibacterial Items'!$O$4:$X$46,MATCH($Q10,'(Data)Antibacterial Items'!$C$4:$C$46,0),MATCH(X$4,'(Data)Antibacterial Items'!$O$3:$X$3,0))</f>
        <v>0.96233615397378469</v>
      </c>
      <c r="Y10" s="89">
        <f>INDEX('(Data)Antibacterial Items'!$O$4:$X$46,MATCH($Q10,'(Data)Antibacterial Items'!$C$4:$C$46,0),MATCH(Y$4,'(Data)Antibacterial Items'!$O$3:$X$3,0))</f>
        <v>0.12444001991040318</v>
      </c>
      <c r="Z10" s="89">
        <f>INDEX('(Data)Antibacterial Items'!$O$4:$X$46,MATCH($Q10,'(Data)Antibacterial Items'!$C$4:$C$46,0),MATCH(Z$4,'(Data)Antibacterial Items'!$O$3:$X$3,0))</f>
        <v>0.20048669874453848</v>
      </c>
      <c r="AA10" s="89">
        <f>INDEX('(Data)Antibacterial Items'!$O$4:$X$46,MATCH($Q10,'(Data)Antibacterial Items'!$C$4:$C$46,0),MATCH(AA$4,'(Data)Antibacterial Items'!$O$3:$X$3,0))</f>
        <v>0.23228803716608595</v>
      </c>
      <c r="AB10" s="82">
        <f t="shared" si="0"/>
        <v>65.595099828549309</v>
      </c>
      <c r="AD10" s="40">
        <f t="shared" si="24"/>
        <v>6</v>
      </c>
      <c r="AE10" s="38" t="str">
        <f t="shared" si="1"/>
        <v>Devon</v>
      </c>
      <c r="AF10" s="87">
        <f t="shared" si="5"/>
        <v>68.099999999999994</v>
      </c>
      <c r="AG10" s="256">
        <f>VLOOKUP($AE10,'(Data)Antibacterial Items'!$C$4:$N$46,3,FALSE)</f>
        <v>58324</v>
      </c>
      <c r="AH10" s="88">
        <f t="shared" si="6"/>
        <v>25.7</v>
      </c>
      <c r="AI10" s="256">
        <f>VLOOKUP($AE10,'(Data)Antibacterial Items'!$C$4:$N$46,4,FALSE)</f>
        <v>22056</v>
      </c>
      <c r="AJ10" s="88">
        <f t="shared" si="7"/>
        <v>1.9</v>
      </c>
      <c r="AK10" s="256">
        <f>VLOOKUP($AE10,'(Data)Antibacterial Items'!$C$4:$N$46,5,FALSE)</f>
        <v>1588</v>
      </c>
      <c r="AL10" s="162">
        <f t="shared" si="8"/>
        <v>0.4</v>
      </c>
      <c r="AM10" s="256">
        <f>VLOOKUP($AE10,'(Data)Antibacterial Items'!$C$4:$N$46,6,FALSE)</f>
        <v>323</v>
      </c>
      <c r="AN10" s="162">
        <f t="shared" si="9"/>
        <v>1.8</v>
      </c>
      <c r="AO10" s="256">
        <f>VLOOKUP($AE10,'(Data)Antibacterial Items'!$C$4:$N$46,7,FALSE)</f>
        <v>1550</v>
      </c>
      <c r="AP10" s="162">
        <f t="shared" si="10"/>
        <v>1</v>
      </c>
      <c r="AQ10" s="256">
        <f>VLOOKUP($AE10,'(Data)Antibacterial Items'!$C$4:$N$46,8,FALSE)</f>
        <v>897</v>
      </c>
      <c r="AR10" s="162">
        <f t="shared" si="11"/>
        <v>0.8</v>
      </c>
      <c r="AS10" s="256">
        <f>VLOOKUP($AE10,'(Data)Antibacterial Items'!$C$4:$N$46,9,FALSE)</f>
        <v>664</v>
      </c>
      <c r="AT10" s="162">
        <f t="shared" si="12"/>
        <v>0.2</v>
      </c>
      <c r="AU10" s="256">
        <f>VLOOKUP($AE10,'(Data)Antibacterial Items'!$C$4:$N$46,10,FALSE)</f>
        <v>172</v>
      </c>
      <c r="AV10" s="162">
        <f t="shared" si="13"/>
        <v>0</v>
      </c>
      <c r="AW10" s="256">
        <f>VLOOKUP($AE10,'(Data)Antibacterial Items'!$C$4:$N$46,11,FALSE)</f>
        <v>40</v>
      </c>
      <c r="AX10" s="162">
        <f t="shared" si="14"/>
        <v>0.1</v>
      </c>
      <c r="AY10" s="256">
        <f>VLOOKUP($AE10,'(Data)Antibacterial Items'!$C$4:$N$46,12,FALSE)</f>
        <v>66</v>
      </c>
      <c r="AZ10" s="240">
        <f>VLOOKUP($AE10,'(Data)Antibacterial Items'!$C$4:$N$46,2,FALSE)</f>
        <v>85680</v>
      </c>
      <c r="BA10" s="167">
        <f t="shared" si="25"/>
        <v>37</v>
      </c>
      <c r="BB10" s="168" t="str">
        <f t="shared" si="2"/>
        <v>Cheshire &amp; Merseyside</v>
      </c>
      <c r="BC10" s="88">
        <f t="shared" si="15"/>
        <v>63.815875117625829</v>
      </c>
      <c r="BD10" s="169" t="e">
        <f t="shared" si="16"/>
        <v>#N/A</v>
      </c>
      <c r="BF10" s="40">
        <f>RANK($BL10,$BL$5:$BL$46)+COUNTIF($BL$5:$BL10,$BL10)-1</f>
        <v>23</v>
      </c>
      <c r="BG10" s="79" t="s">
        <v>78</v>
      </c>
      <c r="BH10" s="87">
        <f>INDEX('(Data)Fluoride Items'!$I$4:$L$46,MATCH($BG10,'(Data)Fluoride Items'!$C$4:$C$46,0),MATCH(BH$4,'(Data)Fluoride Items'!$I$3:$L$3,0))</f>
        <v>96.177390232087021</v>
      </c>
      <c r="BI10" s="88">
        <f>INDEX('(Data)Fluoride Items'!$I$4:$L$46,MATCH($BG10,'(Data)Fluoride Items'!$C$4:$C$46,0),MATCH(BI$4,'(Data)Fluoride Items'!$I$3:$L$3,0))</f>
        <v>3.8138019113048838</v>
      </c>
      <c r="BJ10" s="88">
        <f>INDEX('(Data)Fluoride Items'!$I$4:$L$46,MATCH($BG10,'(Data)Fluoride Items'!$C$4:$C$46,0),MATCH(BJ$4,'(Data)Fluoride Items'!$I$3:$L$3,0))</f>
        <v>8.8078566080944196E-3</v>
      </c>
      <c r="BK10" s="162">
        <f>INDEX('(Data)Fluoride Items'!$I$4:$L$46,MATCH($BG10,'(Data)Fluoride Items'!$C$4:$C$46,0),MATCH(BK$4,'(Data)Fluoride Items'!$I$3:$L$3,0))</f>
        <v>0</v>
      </c>
      <c r="BL10" s="82">
        <f t="shared" si="17"/>
        <v>96.177390232087021</v>
      </c>
      <c r="BN10" s="40">
        <f t="shared" si="26"/>
        <v>6</v>
      </c>
      <c r="BO10" s="38" t="str">
        <f t="shared" si="18"/>
        <v>Kent &amp; Medway</v>
      </c>
      <c r="BP10" s="87">
        <f t="shared" si="19"/>
        <v>98.354038013311879</v>
      </c>
      <c r="BQ10" s="256">
        <f>VLOOKUP($BO10,'(Data)Fluoride Items'!$C$4:$H$46,3,FALSE)</f>
        <v>40932</v>
      </c>
      <c r="BR10" s="88">
        <f t="shared" si="20"/>
        <v>1.6339476656174159</v>
      </c>
      <c r="BS10" s="256">
        <f>VLOOKUP($BO10,'(Data)Fluoride Items'!$C$4:$H$46,4,FALSE)</f>
        <v>680</v>
      </c>
      <c r="BT10" s="88">
        <f t="shared" si="21"/>
        <v>1.2014321070716295E-2</v>
      </c>
      <c r="BU10" s="256">
        <f>VLOOKUP($BO10,'(Data)Fluoride Items'!$C$4:$H$46,5,FALSE)</f>
        <v>5</v>
      </c>
      <c r="BV10" s="162">
        <f t="shared" si="22"/>
        <v>0</v>
      </c>
      <c r="BW10" s="256">
        <f>VLOOKUP($BO10,'(Data)Fluoride Items'!$C$4:$H$46,6,FALSE)</f>
        <v>0</v>
      </c>
      <c r="BX10" s="240">
        <f>VLOOKUP($BO10,'(Data)Fluoride Items'!$C$3:$D$46,2,FALSE)</f>
        <v>41617</v>
      </c>
      <c r="BY10" s="167">
        <f t="shared" si="27"/>
        <v>37</v>
      </c>
      <c r="BZ10" s="168" t="str">
        <f t="shared" si="3"/>
        <v>Northamptonshire</v>
      </c>
      <c r="CA10" s="88">
        <f t="shared" si="4"/>
        <v>94.232022593960465</v>
      </c>
      <c r="CB10" s="169" t="e">
        <f t="shared" si="23"/>
        <v>#N/A</v>
      </c>
    </row>
    <row r="11" spans="2:80" ht="15" thickBot="1" x14ac:dyDescent="0.35">
      <c r="B11" s="49" t="s">
        <v>6</v>
      </c>
      <c r="C11" s="62">
        <f>INDEX('(Data)Overall Prescribing'!$Z$4:$AC$25,MATCH($C$4,'(Data)Overall Prescribing'!$C$4:$C$25,0),MATCH(C$5,'(Data)Overall Prescribing'!$Z$3:$AC$3,0))</f>
        <v>51915</v>
      </c>
      <c r="D11" s="70">
        <f>INDEX('(Data)Overall Prescribing'!$Z$4:$AC$25,MATCH($C$4,'(Data)Overall Prescribing'!$C$4:$C$25,0),MATCH(D$5,'(Data)Overall Prescribing'!$Z$3:$AC$3,0))</f>
        <v>0.6955982292157955</v>
      </c>
      <c r="E11" s="63">
        <f>INDEX('(Data)Overall Prescribing'!$Z$4:$AC$25,MATCH($C$4,'(Data)Overall Prescribing'!$C$4:$C$25,0),MATCH(E$5,'(Data)Overall Prescribing'!$Z$3:$AC$3,0))</f>
        <v>427945.70999999996</v>
      </c>
      <c r="F11" s="71">
        <f>INDEX('(Data)Overall Prescribing'!$Z$4:$AC$25,MATCH($C$4,'(Data)Overall Prescribing'!$C$4:$C$25,0),MATCH(F$5,'(Data)Overall Prescribing'!$Z$3:$AC$3,0))</f>
        <v>0.90044896273551966</v>
      </c>
      <c r="G11"/>
      <c r="H11" s="1"/>
      <c r="I11" s="1"/>
      <c r="J11" s="1"/>
      <c r="K11" s="1"/>
      <c r="L11" s="1"/>
      <c r="M11" s="1"/>
      <c r="N11" s="1"/>
      <c r="P11" s="39">
        <f>RANK($AB11,$AB$5:$AB$46)+COUNTIF($AB$5:$AB11,$AB11)-1</f>
        <v>37</v>
      </c>
      <c r="Q11" s="80" t="s">
        <v>79</v>
      </c>
      <c r="R11" s="90">
        <f>INDEX('(Data)Antibacterial Items'!$O$4:$X$46,MATCH($Q11,'(Data)Antibacterial Items'!$C$4:$C$46,0),MATCH(R$4,'(Data)Antibacterial Items'!$O$3:$X$3,0))</f>
        <v>63.815875117625829</v>
      </c>
      <c r="S11" s="91">
        <f>INDEX('(Data)Antibacterial Items'!$O$4:$X$46,MATCH($Q11,'(Data)Antibacterial Items'!$C$4:$C$46,0),MATCH(S$4,'(Data)Antibacterial Items'!$O$3:$X$3,0))</f>
        <v>32.566270303242192</v>
      </c>
      <c r="T11" s="91">
        <f>INDEX('(Data)Antibacterial Items'!$O$4:$X$46,MATCH($Q11,'(Data)Antibacterial Items'!$C$4:$C$46,0),MATCH(T$4,'(Data)Antibacterial Items'!$O$3:$X$3,0))</f>
        <v>1.6090098601135903</v>
      </c>
      <c r="U11" s="163">
        <f>INDEX('(Data)Antibacterial Items'!$O$4:$X$46,MATCH($Q11,'(Data)Antibacterial Items'!$C$4:$C$46,0),MATCH(U$4,'(Data)Antibacterial Items'!$O$3:$X$3,0))</f>
        <v>0.45636964825690601</v>
      </c>
      <c r="V11" s="92">
        <f>INDEX('(Data)Antibacterial Items'!$O$4:$X$46,MATCH($Q11,'(Data)Antibacterial Items'!$C$4:$C$46,0),MATCH(V$4,'(Data)Antibacterial Items'!$O$3:$X$3,0))</f>
        <v>0.69924607882883716</v>
      </c>
      <c r="W11" s="92">
        <f>INDEX('(Data)Antibacterial Items'!$O$4:$X$46,MATCH($Q11,'(Data)Antibacterial Items'!$C$4:$C$46,0),MATCH(W$4,'(Data)Antibacterial Items'!$O$3:$X$3,0))</f>
        <v>0.4035542529411108</v>
      </c>
      <c r="X11" s="92">
        <f>INDEX('(Data)Antibacterial Items'!$O$4:$X$46,MATCH($Q11,'(Data)Antibacterial Items'!$C$4:$C$46,0),MATCH(X$4,'(Data)Antibacterial Items'!$O$3:$X$3,0))</f>
        <v>0.20419473259416573</v>
      </c>
      <c r="Y11" s="92">
        <f>INDEX('(Data)Antibacterial Items'!$O$4:$X$46,MATCH($Q11,'(Data)Antibacterial Items'!$C$4:$C$46,0),MATCH(Y$4,'(Data)Antibacterial Items'!$O$3:$X$3,0))</f>
        <v>0.1260874578313701</v>
      </c>
      <c r="Z11" s="92">
        <f>INDEX('(Data)Antibacterial Items'!$O$4:$X$46,MATCH($Q11,'(Data)Antibacterial Items'!$C$4:$C$46,0),MATCH(Z$4,'(Data)Antibacterial Items'!$O$3:$X$3,0))</f>
        <v>7.4015941322839687E-2</v>
      </c>
      <c r="AA11" s="92">
        <f>INDEX('(Data)Antibacterial Items'!$O$4:$X$46,MATCH($Q11,'(Data)Antibacterial Items'!$C$4:$C$46,0),MATCH(AA$4,'(Data)Antibacterial Items'!$O$3:$X$3,0))</f>
        <v>4.5376607243147946E-2</v>
      </c>
      <c r="AB11" s="83">
        <f t="shared" si="0"/>
        <v>63.815875117625829</v>
      </c>
      <c r="AD11" s="39">
        <f t="shared" si="24"/>
        <v>7</v>
      </c>
      <c r="AE11" s="37" t="str">
        <f t="shared" si="1"/>
        <v>Surrey Heartlands H&amp;C Partnership</v>
      </c>
      <c r="AF11" s="90">
        <f t="shared" si="5"/>
        <v>67.8</v>
      </c>
      <c r="AG11" s="257">
        <f>VLOOKUP($AE11,'(Data)Antibacterial Items'!$C$4:$N$46,3,FALSE)</f>
        <v>48372</v>
      </c>
      <c r="AH11" s="91">
        <f t="shared" si="6"/>
        <v>26.1</v>
      </c>
      <c r="AI11" s="257">
        <f>VLOOKUP($AE11,'(Data)Antibacterial Items'!$C$4:$N$46,4,FALSE)</f>
        <v>18635</v>
      </c>
      <c r="AJ11" s="91">
        <f t="shared" si="7"/>
        <v>3.2</v>
      </c>
      <c r="AK11" s="257">
        <f>VLOOKUP($AE11,'(Data)Antibacterial Items'!$C$4:$N$46,5,FALSE)</f>
        <v>2285</v>
      </c>
      <c r="AL11" s="163">
        <f t="shared" si="8"/>
        <v>0.7</v>
      </c>
      <c r="AM11" s="257">
        <f>VLOOKUP($AE11,'(Data)Antibacterial Items'!$C$4:$N$46,6,FALSE)</f>
        <v>486</v>
      </c>
      <c r="AN11" s="163">
        <f t="shared" si="9"/>
        <v>1</v>
      </c>
      <c r="AO11" s="257">
        <f>VLOOKUP($AE11,'(Data)Antibacterial Items'!$C$4:$N$46,7,FALSE)</f>
        <v>705</v>
      </c>
      <c r="AP11" s="163">
        <f t="shared" si="10"/>
        <v>0.4</v>
      </c>
      <c r="AQ11" s="257">
        <f>VLOOKUP($AE11,'(Data)Antibacterial Items'!$C$4:$N$46,8,FALSE)</f>
        <v>306</v>
      </c>
      <c r="AR11" s="163">
        <f t="shared" si="11"/>
        <v>0.3</v>
      </c>
      <c r="AS11" s="257">
        <f>VLOOKUP($AE11,'(Data)Antibacterial Items'!$C$4:$N$46,9,FALSE)</f>
        <v>185</v>
      </c>
      <c r="AT11" s="163">
        <f t="shared" si="12"/>
        <v>0.2</v>
      </c>
      <c r="AU11" s="257">
        <f>VLOOKUP($AE11,'(Data)Antibacterial Items'!$C$4:$N$46,10,FALSE)</f>
        <v>138</v>
      </c>
      <c r="AV11" s="163">
        <f t="shared" si="13"/>
        <v>0.2</v>
      </c>
      <c r="AW11" s="257">
        <f>VLOOKUP($AE11,'(Data)Antibacterial Items'!$C$4:$N$46,11,FALSE)</f>
        <v>126</v>
      </c>
      <c r="AX11" s="163">
        <f t="shared" si="14"/>
        <v>0.2</v>
      </c>
      <c r="AY11" s="257">
        <f>VLOOKUP($AE11,'(Data)Antibacterial Items'!$C$4:$N$46,12,FALSE)</f>
        <v>148</v>
      </c>
      <c r="AZ11" s="241">
        <f>VLOOKUP($AE11,'(Data)Antibacterial Items'!$C$4:$N$46,2,FALSE)</f>
        <v>71386</v>
      </c>
      <c r="BA11" s="170">
        <f t="shared" si="25"/>
        <v>36</v>
      </c>
      <c r="BB11" s="171" t="str">
        <f t="shared" si="2"/>
        <v>Hampshire &amp; The Isle Of Wight</v>
      </c>
      <c r="BC11" s="91">
        <f t="shared" si="15"/>
        <v>64.276216981487565</v>
      </c>
      <c r="BD11" s="172" t="e">
        <f t="shared" si="16"/>
        <v>#N/A</v>
      </c>
      <c r="BF11" s="39">
        <f>RANK($BL11,$BL$5:$BL$46)+COUNTIF($BL$5:$BL11,$BL11)-1</f>
        <v>14</v>
      </c>
      <c r="BG11" s="80" t="s">
        <v>79</v>
      </c>
      <c r="BH11" s="90">
        <f>INDEX('(Data)Fluoride Items'!$I$4:$L$46,MATCH($BG11,'(Data)Fluoride Items'!$C$4:$C$46,0),MATCH(BH$4,'(Data)Fluoride Items'!$I$3:$L$3,0))</f>
        <v>97.41725197736109</v>
      </c>
      <c r="BI11" s="91">
        <f>INDEX('(Data)Fluoride Items'!$I$4:$L$46,MATCH($BG11,'(Data)Fluoride Items'!$C$4:$C$46,0),MATCH(BI$4,'(Data)Fluoride Items'!$I$3:$L$3,0))</f>
        <v>2.5703479978388528</v>
      </c>
      <c r="BJ11" s="91">
        <f>INDEX('(Data)Fluoride Items'!$I$4:$L$46,MATCH($BG11,'(Data)Fluoride Items'!$C$4:$C$46,0),MATCH(BJ$4,'(Data)Fluoride Items'!$I$3:$L$3,0))</f>
        <v>1.2400024800049602E-2</v>
      </c>
      <c r="BK11" s="163">
        <f>INDEX('(Data)Fluoride Items'!$I$4:$L$46,MATCH($BG11,'(Data)Fluoride Items'!$C$4:$C$46,0),MATCH(BK$4,'(Data)Fluoride Items'!$I$3:$L$3,0))</f>
        <v>0</v>
      </c>
      <c r="BL11" s="83">
        <f t="shared" si="17"/>
        <v>97.41725197736109</v>
      </c>
      <c r="BN11" s="39">
        <f t="shared" si="26"/>
        <v>7</v>
      </c>
      <c r="BO11" s="37" t="str">
        <f t="shared" si="18"/>
        <v>Lincolnshire</v>
      </c>
      <c r="BP11" s="90">
        <f t="shared" si="19"/>
        <v>98.193258426966295</v>
      </c>
      <c r="BQ11" s="257">
        <f>VLOOKUP($BO11,'(Data)Fluoride Items'!$C$4:$H$46,3,FALSE)</f>
        <v>21848</v>
      </c>
      <c r="BR11" s="91">
        <f t="shared" si="20"/>
        <v>1.8022471910112359</v>
      </c>
      <c r="BS11" s="257">
        <f>VLOOKUP($BO11,'(Data)Fluoride Items'!$C$4:$H$46,4,FALSE)</f>
        <v>401</v>
      </c>
      <c r="BT11" s="91">
        <f t="shared" si="21"/>
        <v>4.4943820224719105E-3</v>
      </c>
      <c r="BU11" s="257">
        <f>VLOOKUP($BO11,'(Data)Fluoride Items'!$C$4:$H$46,5,FALSE)</f>
        <v>1</v>
      </c>
      <c r="BV11" s="163">
        <f t="shared" si="22"/>
        <v>0</v>
      </c>
      <c r="BW11" s="257">
        <f>VLOOKUP($BO11,'(Data)Fluoride Items'!$C$4:$H$46,6,FALSE)</f>
        <v>0</v>
      </c>
      <c r="BX11" s="241">
        <f>VLOOKUP($BO11,'(Data)Fluoride Items'!$C$3:$D$46,2,FALSE)</f>
        <v>22250</v>
      </c>
      <c r="BY11" s="170">
        <f t="shared" si="27"/>
        <v>36</v>
      </c>
      <c r="BZ11" s="171" t="str">
        <f t="shared" si="3"/>
        <v>Bedfordshire, Luton &amp; Milton Keynes</v>
      </c>
      <c r="CA11" s="91">
        <f t="shared" si="4"/>
        <v>94.261165599416387</v>
      </c>
      <c r="CB11" s="172" t="e">
        <f t="shared" si="23"/>
        <v>#N/A</v>
      </c>
    </row>
    <row r="12" spans="2:80" ht="15" thickBot="1" x14ac:dyDescent="0.35">
      <c r="B12"/>
      <c r="C12"/>
      <c r="D12"/>
      <c r="E12"/>
      <c r="F12"/>
      <c r="P12" s="40">
        <f>RANK($AB12,$AB$5:$AB$46)+COUNTIF($AB$5:$AB12,$AB12)-1</f>
        <v>32</v>
      </c>
      <c r="Q12" s="79" t="s">
        <v>80</v>
      </c>
      <c r="R12" s="87">
        <f>INDEX('(Data)Antibacterial Items'!$O$4:$X$46,MATCH($Q12,'(Data)Antibacterial Items'!$C$4:$C$46,0),MATCH(R$4,'(Data)Antibacterial Items'!$O$3:$X$3,0))</f>
        <v>65.029948302170396</v>
      </c>
      <c r="S12" s="88">
        <f>INDEX('(Data)Antibacterial Items'!$O$4:$X$46,MATCH($Q12,'(Data)Antibacterial Items'!$C$4:$C$46,0),MATCH(S$4,'(Data)Antibacterial Items'!$O$3:$X$3,0))</f>
        <v>27.486392311371244</v>
      </c>
      <c r="T12" s="88">
        <f>INDEX('(Data)Antibacterial Items'!$O$4:$X$46,MATCH($Q12,'(Data)Antibacterial Items'!$C$4:$C$46,0),MATCH(T$4,'(Data)Antibacterial Items'!$O$3:$X$3,0))</f>
        <v>2.3571477373659158</v>
      </c>
      <c r="U12" s="162">
        <f>INDEX('(Data)Antibacterial Items'!$O$4:$X$46,MATCH($Q12,'(Data)Antibacterial Items'!$C$4:$C$46,0),MATCH(U$4,'(Data)Antibacterial Items'!$O$3:$X$3,0))</f>
        <v>0.77432872531827179</v>
      </c>
      <c r="V12" s="89">
        <f>INDEX('(Data)Antibacterial Items'!$O$4:$X$46,MATCH($Q12,'(Data)Antibacterial Items'!$C$4:$C$46,0),MATCH(V$4,'(Data)Antibacterial Items'!$O$3:$X$3,0))</f>
        <v>2.6600469152110047</v>
      </c>
      <c r="W12" s="89">
        <f>INDEX('(Data)Antibacterial Items'!$O$4:$X$46,MATCH($Q12,'(Data)Antibacterial Items'!$C$4:$C$46,0),MATCH(W$4,'(Data)Antibacterial Items'!$O$3:$X$3,0))</f>
        <v>0.50559110888428338</v>
      </c>
      <c r="X12" s="89">
        <f>INDEX('(Data)Antibacterial Items'!$O$4:$X$46,MATCH($Q12,'(Data)Antibacterial Items'!$C$4:$C$46,0),MATCH(X$4,'(Data)Antibacterial Items'!$O$3:$X$3,0))</f>
        <v>0.57391423170648392</v>
      </c>
      <c r="Y12" s="89">
        <f>INDEX('(Data)Antibacterial Items'!$O$4:$X$46,MATCH($Q12,'(Data)Antibacterial Items'!$C$4:$C$46,0),MATCH(Y$4,'(Data)Antibacterial Items'!$O$3:$X$3,0))</f>
        <v>0.21180168074882141</v>
      </c>
      <c r="Z12" s="89">
        <f>INDEX('(Data)Antibacterial Items'!$O$4:$X$46,MATCH($Q12,'(Data)Antibacterial Items'!$C$4:$C$46,0),MATCH(Z$4,'(Data)Antibacterial Items'!$O$3:$X$3,0))</f>
        <v>0.35755767610284905</v>
      </c>
      <c r="AA12" s="89">
        <f>INDEX('(Data)Antibacterial Items'!$O$4:$X$46,MATCH($Q12,'(Data)Antibacterial Items'!$C$4:$C$46,0),MATCH(AA$4,'(Data)Antibacterial Items'!$O$3:$X$3,0))</f>
        <v>4.3271311120726956E-2</v>
      </c>
      <c r="AB12" s="82">
        <f t="shared" si="0"/>
        <v>65.029948302170396</v>
      </c>
      <c r="AD12" s="40">
        <f t="shared" si="24"/>
        <v>8</v>
      </c>
      <c r="AE12" s="38" t="str">
        <f t="shared" si="1"/>
        <v>Greater Manchester HSC Partnership</v>
      </c>
      <c r="AF12" s="87">
        <f t="shared" si="5"/>
        <v>67.7</v>
      </c>
      <c r="AG12" s="256">
        <f>VLOOKUP($AE12,'(Data)Antibacterial Items'!$C$4:$N$46,3,FALSE)</f>
        <v>204137</v>
      </c>
      <c r="AH12" s="88">
        <f t="shared" si="6"/>
        <v>28.6</v>
      </c>
      <c r="AI12" s="256">
        <f>VLOOKUP($AE12,'(Data)Antibacterial Items'!$C$4:$N$46,4,FALSE)</f>
        <v>86297</v>
      </c>
      <c r="AJ12" s="88">
        <f t="shared" si="7"/>
        <v>1.9</v>
      </c>
      <c r="AK12" s="256">
        <f>VLOOKUP($AE12,'(Data)Antibacterial Items'!$C$4:$N$46,5,FALSE)</f>
        <v>5728</v>
      </c>
      <c r="AL12" s="162">
        <f t="shared" si="8"/>
        <v>0.4</v>
      </c>
      <c r="AM12" s="256">
        <f>VLOOKUP($AE12,'(Data)Antibacterial Items'!$C$4:$N$46,6,FALSE)</f>
        <v>1058</v>
      </c>
      <c r="AN12" s="162">
        <f t="shared" si="9"/>
        <v>0.5</v>
      </c>
      <c r="AO12" s="256">
        <f>VLOOKUP($AE12,'(Data)Antibacterial Items'!$C$4:$N$46,7,FALSE)</f>
        <v>1533</v>
      </c>
      <c r="AP12" s="162">
        <f t="shared" si="10"/>
        <v>0.3</v>
      </c>
      <c r="AQ12" s="256">
        <f>VLOOKUP($AE12,'(Data)Antibacterial Items'!$C$4:$N$46,8,FALSE)</f>
        <v>957</v>
      </c>
      <c r="AR12" s="162">
        <f t="shared" si="11"/>
        <v>0.3</v>
      </c>
      <c r="AS12" s="256">
        <f>VLOOKUP($AE12,'(Data)Antibacterial Items'!$C$4:$N$46,9,FALSE)</f>
        <v>1006</v>
      </c>
      <c r="AT12" s="162">
        <f t="shared" si="12"/>
        <v>0.2</v>
      </c>
      <c r="AU12" s="256">
        <f>VLOOKUP($AE12,'(Data)Antibacterial Items'!$C$4:$N$46,10,FALSE)</f>
        <v>509</v>
      </c>
      <c r="AV12" s="162">
        <f t="shared" si="13"/>
        <v>0.1</v>
      </c>
      <c r="AW12" s="256">
        <f>VLOOKUP($AE12,'(Data)Antibacterial Items'!$C$4:$N$46,11,FALSE)</f>
        <v>228</v>
      </c>
      <c r="AX12" s="162">
        <f t="shared" si="14"/>
        <v>0</v>
      </c>
      <c r="AY12" s="256">
        <f>VLOOKUP($AE12,'(Data)Antibacterial Items'!$C$4:$N$46,12,FALSE)</f>
        <v>53</v>
      </c>
      <c r="AZ12" s="240">
        <f>VLOOKUP($AE12,'(Data)Antibacterial Items'!$C$4:$N$46,2,FALSE)</f>
        <v>301506</v>
      </c>
      <c r="BA12" s="167">
        <f t="shared" si="25"/>
        <v>35</v>
      </c>
      <c r="BB12" s="168" t="str">
        <f t="shared" si="2"/>
        <v>Our Healthier South East London</v>
      </c>
      <c r="BC12" s="88">
        <f t="shared" si="15"/>
        <v>64.478009977699614</v>
      </c>
      <c r="BD12" s="169" t="e">
        <f t="shared" si="16"/>
        <v>#N/A</v>
      </c>
      <c r="BF12" s="40">
        <f>RANK($BL12,$BL$5:$BL$46)+COUNTIF($BL$5:$BL12,$BL12)-1</f>
        <v>2</v>
      </c>
      <c r="BG12" s="79" t="s">
        <v>80</v>
      </c>
      <c r="BH12" s="87">
        <f>INDEX('(Data)Fluoride Items'!$I$4:$L$46,MATCH($BG12,'(Data)Fluoride Items'!$C$4:$C$46,0),MATCH(BH$4,'(Data)Fluoride Items'!$I$3:$L$3,0))</f>
        <v>98.910187797995519</v>
      </c>
      <c r="BI12" s="88">
        <f>INDEX('(Data)Fluoride Items'!$I$4:$L$46,MATCH($BG12,'(Data)Fluoride Items'!$C$4:$C$46,0),MATCH(BI$4,'(Data)Fluoride Items'!$I$3:$L$3,0))</f>
        <v>1.089812202004476</v>
      </c>
      <c r="BJ12" s="88">
        <f>INDEX('(Data)Fluoride Items'!$I$4:$L$46,MATCH($BG12,'(Data)Fluoride Items'!$C$4:$C$46,0),MATCH(BJ$4,'(Data)Fluoride Items'!$I$3:$L$3,0))</f>
        <v>0</v>
      </c>
      <c r="BK12" s="162">
        <f>INDEX('(Data)Fluoride Items'!$I$4:$L$46,MATCH($BG12,'(Data)Fluoride Items'!$C$4:$C$46,0),MATCH(BK$4,'(Data)Fluoride Items'!$I$3:$L$3,0))</f>
        <v>0</v>
      </c>
      <c r="BL12" s="82">
        <f t="shared" si="17"/>
        <v>98.910187797995519</v>
      </c>
      <c r="BN12" s="40">
        <f t="shared" si="26"/>
        <v>8</v>
      </c>
      <c r="BO12" s="38" t="str">
        <f t="shared" si="18"/>
        <v>Hampshire &amp; The Isle Of Wight</v>
      </c>
      <c r="BP12" s="87">
        <f t="shared" si="19"/>
        <v>98.154756527238234</v>
      </c>
      <c r="BQ12" s="256">
        <f>VLOOKUP($BO12,'(Data)Fluoride Items'!$C$4:$H$46,3,FALSE)</f>
        <v>43459</v>
      </c>
      <c r="BR12" s="88">
        <f t="shared" si="20"/>
        <v>1.8384677929352247</v>
      </c>
      <c r="BS12" s="256">
        <f>VLOOKUP($BO12,'(Data)Fluoride Items'!$C$4:$H$46,4,FALSE)</f>
        <v>814</v>
      </c>
      <c r="BT12" s="88">
        <f t="shared" si="21"/>
        <v>6.7756798265425962E-3</v>
      </c>
      <c r="BU12" s="256">
        <f>VLOOKUP($BO12,'(Data)Fluoride Items'!$C$4:$H$46,5,FALSE)</f>
        <v>3</v>
      </c>
      <c r="BV12" s="162">
        <f t="shared" si="22"/>
        <v>0</v>
      </c>
      <c r="BW12" s="256">
        <f>VLOOKUP($BO12,'(Data)Fluoride Items'!$C$4:$H$46,6,FALSE)</f>
        <v>0</v>
      </c>
      <c r="BX12" s="240">
        <f>VLOOKUP($BO12,'(Data)Fluoride Items'!$C$3:$D$46,2,FALSE)</f>
        <v>44276</v>
      </c>
      <c r="BY12" s="167">
        <f t="shared" si="27"/>
        <v>35</v>
      </c>
      <c r="BZ12" s="168" t="str">
        <f t="shared" si="3"/>
        <v>East London Health &amp; Care P/Ship</v>
      </c>
      <c r="CA12" s="88">
        <f t="shared" si="4"/>
        <v>94.407275416890798</v>
      </c>
      <c r="CB12" s="169" t="e">
        <f t="shared" si="23"/>
        <v>#N/A</v>
      </c>
    </row>
    <row r="13" spans="2:80" ht="15.75" customHeight="1" thickBot="1" x14ac:dyDescent="0.3">
      <c r="B13" s="471" t="s">
        <v>34</v>
      </c>
      <c r="C13" s="472"/>
      <c r="D13" s="472"/>
      <c r="E13" s="472"/>
      <c r="F13" s="472"/>
      <c r="G13" s="472"/>
      <c r="H13" s="472"/>
      <c r="I13" s="472"/>
      <c r="J13" s="472"/>
      <c r="K13" s="472"/>
      <c r="L13" s="472"/>
      <c r="M13" s="472"/>
      <c r="N13" s="473"/>
      <c r="P13" s="39">
        <f>RANK($AB13,$AB$5:$AB$46)+COUNTIF($AB$5:$AB13,$AB13)-1</f>
        <v>21</v>
      </c>
      <c r="Q13" s="80" t="s">
        <v>81</v>
      </c>
      <c r="R13" s="90">
        <f>INDEX('(Data)Antibacterial Items'!$O$4:$X$46,MATCH($Q13,'(Data)Antibacterial Items'!$C$4:$C$46,0),MATCH(R$4,'(Data)Antibacterial Items'!$O$3:$X$3,0))</f>
        <v>66.713126491646776</v>
      </c>
      <c r="S13" s="91">
        <f>INDEX('(Data)Antibacterial Items'!$O$4:$X$46,MATCH($Q13,'(Data)Antibacterial Items'!$C$4:$C$46,0),MATCH(S$4,'(Data)Antibacterial Items'!$O$3:$X$3,0))</f>
        <v>29.354653937947496</v>
      </c>
      <c r="T13" s="91">
        <f>INDEX('(Data)Antibacterial Items'!$O$4:$X$46,MATCH($Q13,'(Data)Antibacterial Items'!$C$4:$C$46,0),MATCH(T$4,'(Data)Antibacterial Items'!$O$3:$X$3,0))</f>
        <v>2.5985680190930789</v>
      </c>
      <c r="U13" s="163">
        <f>INDEX('(Data)Antibacterial Items'!$O$4:$X$46,MATCH($Q13,'(Data)Antibacterial Items'!$C$4:$C$46,0),MATCH(U$4,'(Data)Antibacterial Items'!$O$3:$X$3,0))</f>
        <v>0.32362768496420047</v>
      </c>
      <c r="V13" s="92">
        <f>INDEX('(Data)Antibacterial Items'!$O$4:$X$46,MATCH($Q13,'(Data)Antibacterial Items'!$C$4:$C$46,0),MATCH(V$4,'(Data)Antibacterial Items'!$O$3:$X$3,0))</f>
        <v>0.30835322195704057</v>
      </c>
      <c r="W13" s="92">
        <f>INDEX('(Data)Antibacterial Items'!$O$4:$X$46,MATCH($Q13,'(Data)Antibacterial Items'!$C$4:$C$46,0),MATCH(W$4,'(Data)Antibacterial Items'!$O$3:$X$3,0))</f>
        <v>0.1918854415274463</v>
      </c>
      <c r="X13" s="92">
        <f>INDEX('(Data)Antibacterial Items'!$O$4:$X$46,MATCH($Q13,'(Data)Antibacterial Items'!$C$4:$C$46,0),MATCH(X$4,'(Data)Antibacterial Items'!$O$3:$X$3,0))</f>
        <v>0.35990453460620525</v>
      </c>
      <c r="Y13" s="92">
        <f>INDEX('(Data)Antibacterial Items'!$O$4:$X$46,MATCH($Q13,'(Data)Antibacterial Items'!$C$4:$C$46,0),MATCH(Y$4,'(Data)Antibacterial Items'!$O$3:$X$3,0))</f>
        <v>7.8281622911694507E-2</v>
      </c>
      <c r="Z13" s="92">
        <f>INDEX('(Data)Antibacterial Items'!$O$4:$X$46,MATCH($Q13,'(Data)Antibacterial Items'!$C$4:$C$46,0),MATCH(Z$4,'(Data)Antibacterial Items'!$O$3:$X$3,0))</f>
        <v>6.3961813842482104E-2</v>
      </c>
      <c r="AA13" s="92">
        <f>INDEX('(Data)Antibacterial Items'!$O$4:$X$46,MATCH($Q13,'(Data)Antibacterial Items'!$C$4:$C$46,0),MATCH(AA$4,'(Data)Antibacterial Items'!$O$3:$X$3,0))</f>
        <v>7.6372315035799524E-3</v>
      </c>
      <c r="AB13" s="83">
        <f t="shared" si="0"/>
        <v>66.713126491646776</v>
      </c>
      <c r="AD13" s="39">
        <f t="shared" si="24"/>
        <v>9</v>
      </c>
      <c r="AE13" s="37" t="str">
        <f t="shared" si="1"/>
        <v>Bucks, Oxfordshire &amp; Berkshire West</v>
      </c>
      <c r="AF13" s="90">
        <f t="shared" si="5"/>
        <v>67.599999999999994</v>
      </c>
      <c r="AG13" s="257">
        <f>VLOOKUP($AE13,'(Data)Antibacterial Items'!$C$4:$N$46,3,FALSE)</f>
        <v>91021</v>
      </c>
      <c r="AH13" s="91">
        <f t="shared" si="6"/>
        <v>27.1</v>
      </c>
      <c r="AI13" s="257">
        <f>VLOOKUP($AE13,'(Data)Antibacterial Items'!$C$4:$N$46,4,FALSE)</f>
        <v>36504</v>
      </c>
      <c r="AJ13" s="91">
        <f t="shared" si="7"/>
        <v>2.7</v>
      </c>
      <c r="AK13" s="257">
        <f>VLOOKUP($AE13,'(Data)Antibacterial Items'!$C$4:$N$46,5,FALSE)</f>
        <v>3568</v>
      </c>
      <c r="AL13" s="163">
        <f t="shared" si="8"/>
        <v>0.7</v>
      </c>
      <c r="AM13" s="257">
        <f>VLOOKUP($AE13,'(Data)Antibacterial Items'!$C$4:$N$46,6,FALSE)</f>
        <v>900</v>
      </c>
      <c r="AN13" s="163">
        <f t="shared" si="9"/>
        <v>0.4</v>
      </c>
      <c r="AO13" s="257">
        <f>VLOOKUP($AE13,'(Data)Antibacterial Items'!$C$4:$N$46,7,FALSE)</f>
        <v>555</v>
      </c>
      <c r="AP13" s="163">
        <f t="shared" si="10"/>
        <v>0.3</v>
      </c>
      <c r="AQ13" s="257">
        <f>VLOOKUP($AE13,'(Data)Antibacterial Items'!$C$4:$N$46,8,FALSE)</f>
        <v>395</v>
      </c>
      <c r="AR13" s="163">
        <f t="shared" si="11"/>
        <v>0.8</v>
      </c>
      <c r="AS13" s="257">
        <f>VLOOKUP($AE13,'(Data)Antibacterial Items'!$C$4:$N$46,9,FALSE)</f>
        <v>1075</v>
      </c>
      <c r="AT13" s="163">
        <f t="shared" si="12"/>
        <v>0.1</v>
      </c>
      <c r="AU13" s="257">
        <f>VLOOKUP($AE13,'(Data)Antibacterial Items'!$C$4:$N$46,10,FALSE)</f>
        <v>201</v>
      </c>
      <c r="AV13" s="163">
        <f t="shared" si="13"/>
        <v>0.2</v>
      </c>
      <c r="AW13" s="257">
        <f>VLOOKUP($AE13,'(Data)Antibacterial Items'!$C$4:$N$46,11,FALSE)</f>
        <v>217</v>
      </c>
      <c r="AX13" s="163">
        <f t="shared" si="14"/>
        <v>0.1</v>
      </c>
      <c r="AY13" s="257">
        <f>VLOOKUP($AE13,'(Data)Antibacterial Items'!$C$4:$N$46,12,FALSE)</f>
        <v>139</v>
      </c>
      <c r="AZ13" s="241">
        <f>VLOOKUP($AE13,'(Data)Antibacterial Items'!$C$4:$N$46,2,FALSE)</f>
        <v>134575</v>
      </c>
      <c r="BA13" s="170">
        <f t="shared" si="25"/>
        <v>34</v>
      </c>
      <c r="BB13" s="171" t="str">
        <f t="shared" si="2"/>
        <v>Nottingham &amp; Nottinghamshire H&amp;C</v>
      </c>
      <c r="BC13" s="91">
        <f t="shared" si="15"/>
        <v>64.739649249683609</v>
      </c>
      <c r="BD13" s="172" t="e">
        <f t="shared" si="16"/>
        <v>#N/A</v>
      </c>
      <c r="BF13" s="39">
        <f>RANK($BL13,$BL$5:$BL$46)+COUNTIF($BL$5:$BL13,$BL13)-1</f>
        <v>18</v>
      </c>
      <c r="BG13" s="80" t="s">
        <v>81</v>
      </c>
      <c r="BH13" s="90">
        <f>INDEX('(Data)Fluoride Items'!$I$4:$L$46,MATCH($BG13,'(Data)Fluoride Items'!$C$4:$C$46,0),MATCH(BH$4,'(Data)Fluoride Items'!$I$3:$L$3,0))</f>
        <v>96.963579779628233</v>
      </c>
      <c r="BI13" s="91">
        <f>INDEX('(Data)Fluoride Items'!$I$4:$L$46,MATCH($BG13,'(Data)Fluoride Items'!$C$4:$C$46,0),MATCH(BI$4,'(Data)Fluoride Items'!$I$3:$L$3,0))</f>
        <v>3.0111868113382121</v>
      </c>
      <c r="BJ13" s="91">
        <f>INDEX('(Data)Fluoride Items'!$I$4:$L$46,MATCH($BG13,'(Data)Fluoride Items'!$C$4:$C$46,0),MATCH(BJ$4,'(Data)Fluoride Items'!$I$3:$L$3,0))</f>
        <v>2.5233409033560434E-2</v>
      </c>
      <c r="BK13" s="163">
        <f>INDEX('(Data)Fluoride Items'!$I$4:$L$46,MATCH($BG13,'(Data)Fluoride Items'!$C$4:$C$46,0),MATCH(BK$4,'(Data)Fluoride Items'!$I$3:$L$3,0))</f>
        <v>0</v>
      </c>
      <c r="BL13" s="83">
        <f t="shared" si="17"/>
        <v>96.963579779628233</v>
      </c>
      <c r="BN13" s="39">
        <f t="shared" si="26"/>
        <v>9</v>
      </c>
      <c r="BO13" s="37" t="str">
        <f t="shared" si="18"/>
        <v>Nottingham &amp; Nottinghamshire H&amp;C</v>
      </c>
      <c r="BP13" s="90">
        <f t="shared" si="19"/>
        <v>98.054945886626811</v>
      </c>
      <c r="BQ13" s="257">
        <f>VLOOKUP($BO13,'(Data)Fluoride Items'!$C$4:$H$46,3,FALSE)</f>
        <v>25912</v>
      </c>
      <c r="BR13" s="91">
        <f t="shared" si="20"/>
        <v>1.9337016574585635</v>
      </c>
      <c r="BS13" s="257">
        <f>VLOOKUP($BO13,'(Data)Fluoride Items'!$C$4:$H$46,4,FALSE)</f>
        <v>511</v>
      </c>
      <c r="BT13" s="91">
        <f t="shared" si="21"/>
        <v>1.1352455914629531E-2</v>
      </c>
      <c r="BU13" s="257">
        <f>VLOOKUP($BO13,'(Data)Fluoride Items'!$C$4:$H$46,5,FALSE)</f>
        <v>3</v>
      </c>
      <c r="BV13" s="163">
        <f t="shared" si="22"/>
        <v>0</v>
      </c>
      <c r="BW13" s="257">
        <f>VLOOKUP($BO13,'(Data)Fluoride Items'!$C$4:$H$46,6,FALSE)</f>
        <v>0</v>
      </c>
      <c r="BX13" s="241">
        <f>VLOOKUP($BO13,'(Data)Fluoride Items'!$C$3:$D$46,2,FALSE)</f>
        <v>26426</v>
      </c>
      <c r="BY13" s="170">
        <f t="shared" si="27"/>
        <v>34</v>
      </c>
      <c r="BZ13" s="171" t="str">
        <f t="shared" si="3"/>
        <v>Leicester, Leicestershire &amp; Rutland</v>
      </c>
      <c r="CA13" s="91">
        <f t="shared" si="4"/>
        <v>94.447856528681982</v>
      </c>
      <c r="CB13" s="172" t="e">
        <f t="shared" si="23"/>
        <v>#N/A</v>
      </c>
    </row>
    <row r="14" spans="2:80" ht="12.6" thickBot="1" x14ac:dyDescent="0.3">
      <c r="B14" s="468" t="s">
        <v>39</v>
      </c>
      <c r="C14" s="469"/>
      <c r="D14" s="469"/>
      <c r="E14" s="469"/>
      <c r="F14" s="469"/>
      <c r="G14" s="469"/>
      <c r="H14" s="470"/>
      <c r="I14" s="465" t="str">
        <f>'Overall Prescribing'!D17</f>
        <v>Antibacterial Drugs</v>
      </c>
      <c r="J14" s="466"/>
      <c r="K14" s="466"/>
      <c r="L14" s="466"/>
      <c r="M14" s="466"/>
      <c r="N14" s="467"/>
      <c r="P14" s="40">
        <f>RANK($AB14,$AB$5:$AB$46)+COUNTIF($AB$5:$AB14,$AB14)-1</f>
        <v>14</v>
      </c>
      <c r="Q14" s="79" t="s">
        <v>82</v>
      </c>
      <c r="R14" s="87">
        <f>INDEX('(Data)Antibacterial Items'!$O$4:$X$46,MATCH($Q14,'(Data)Antibacterial Items'!$C$4:$C$46,0),MATCH(R$4,'(Data)Antibacterial Items'!$O$3:$X$3,0))</f>
        <v>67.057559144027095</v>
      </c>
      <c r="S14" s="88">
        <f>INDEX('(Data)Antibacterial Items'!$O$4:$X$46,MATCH($Q14,'(Data)Antibacterial Items'!$C$4:$C$46,0),MATCH(S$4,'(Data)Antibacterial Items'!$O$3:$X$3,0))</f>
        <v>28.530276028133379</v>
      </c>
      <c r="T14" s="88">
        <f>INDEX('(Data)Antibacterial Items'!$O$4:$X$46,MATCH($Q14,'(Data)Antibacterial Items'!$C$4:$C$46,0),MATCH(T$4,'(Data)Antibacterial Items'!$O$3:$X$3,0))</f>
        <v>1.8607071435373501</v>
      </c>
      <c r="U14" s="162">
        <f>INDEX('(Data)Antibacterial Items'!$O$4:$X$46,MATCH($Q14,'(Data)Antibacterial Items'!$C$4:$C$46,0),MATCH(U$4,'(Data)Antibacterial Items'!$O$3:$X$3,0))</f>
        <v>0.45845973852830341</v>
      </c>
      <c r="V14" s="89">
        <f>INDEX('(Data)Antibacterial Items'!$O$4:$X$46,MATCH($Q14,'(Data)Antibacterial Items'!$C$4:$C$46,0),MATCH(V$4,'(Data)Antibacterial Items'!$O$3:$X$3,0))</f>
        <v>1.3869427401471968</v>
      </c>
      <c r="W14" s="89">
        <f>INDEX('(Data)Antibacterial Items'!$O$4:$X$46,MATCH($Q14,'(Data)Antibacterial Items'!$C$4:$C$46,0),MATCH(W$4,'(Data)Antibacterial Items'!$O$3:$X$3,0))</f>
        <v>0.2418137048172283</v>
      </c>
      <c r="X14" s="89">
        <f>INDEX('(Data)Antibacterial Items'!$O$4:$X$46,MATCH($Q14,'(Data)Antibacterial Items'!$C$4:$C$46,0),MATCH(X$4,'(Data)Antibacterial Items'!$O$3:$X$3,0))</f>
        <v>0.22718924728257173</v>
      </c>
      <c r="Y14" s="89">
        <f>INDEX('(Data)Antibacterial Items'!$O$4:$X$46,MATCH($Q14,'(Data)Antibacterial Items'!$C$4:$C$46,0),MATCH(Y$4,'(Data)Antibacterial Items'!$O$3:$X$3,0))</f>
        <v>0.13093991048471573</v>
      </c>
      <c r="Z14" s="89">
        <f>INDEX('(Data)Antibacterial Items'!$O$4:$X$46,MATCH($Q14,'(Data)Antibacterial Items'!$C$4:$C$46,0),MATCH(Z$4,'(Data)Antibacterial Items'!$O$3:$X$3,0))</f>
        <v>7.99243609452161E-2</v>
      </c>
      <c r="AA14" s="89">
        <f>INDEX('(Data)Antibacterial Items'!$O$4:$X$46,MATCH($Q14,'(Data)Antibacterial Items'!$C$4:$C$46,0),MATCH(AA$4,'(Data)Antibacterial Items'!$O$3:$X$3,0))</f>
        <v>2.618798209694315E-2</v>
      </c>
      <c r="AB14" s="82">
        <f t="shared" si="0"/>
        <v>67.057559144027095</v>
      </c>
      <c r="AD14" s="40">
        <f t="shared" si="24"/>
        <v>10</v>
      </c>
      <c r="AE14" s="38" t="str">
        <f t="shared" si="1"/>
        <v>Staffordshire &amp; Stoke On Trent</v>
      </c>
      <c r="AF14" s="87">
        <f t="shared" si="5"/>
        <v>67.5</v>
      </c>
      <c r="AG14" s="256">
        <f>VLOOKUP($AE14,'(Data)Antibacterial Items'!$C$4:$N$46,3,FALSE)</f>
        <v>73194</v>
      </c>
      <c r="AH14" s="88">
        <f t="shared" si="6"/>
        <v>28.1</v>
      </c>
      <c r="AI14" s="256">
        <f>VLOOKUP($AE14,'(Data)Antibacterial Items'!$C$4:$N$46,4,FALSE)</f>
        <v>30504</v>
      </c>
      <c r="AJ14" s="88">
        <f t="shared" si="7"/>
        <v>2.7</v>
      </c>
      <c r="AK14" s="256">
        <f>VLOOKUP($AE14,'(Data)Antibacterial Items'!$C$4:$N$46,5,FALSE)</f>
        <v>2885</v>
      </c>
      <c r="AL14" s="162">
        <f t="shared" si="8"/>
        <v>0.4</v>
      </c>
      <c r="AM14" s="256">
        <f>VLOOKUP($AE14,'(Data)Antibacterial Items'!$C$4:$N$46,6,FALSE)</f>
        <v>467</v>
      </c>
      <c r="AN14" s="162">
        <f t="shared" si="9"/>
        <v>0.3</v>
      </c>
      <c r="AO14" s="256">
        <f>VLOOKUP($AE14,'(Data)Antibacterial Items'!$C$4:$N$46,7,FALSE)</f>
        <v>302</v>
      </c>
      <c r="AP14" s="162">
        <f t="shared" si="10"/>
        <v>0.3</v>
      </c>
      <c r="AQ14" s="256">
        <f>VLOOKUP($AE14,'(Data)Antibacterial Items'!$C$4:$N$46,8,FALSE)</f>
        <v>378</v>
      </c>
      <c r="AR14" s="162">
        <f t="shared" si="11"/>
        <v>0.5</v>
      </c>
      <c r="AS14" s="256">
        <f>VLOOKUP($AE14,'(Data)Antibacterial Items'!$C$4:$N$46,9,FALSE)</f>
        <v>500</v>
      </c>
      <c r="AT14" s="162">
        <f t="shared" si="12"/>
        <v>0.1</v>
      </c>
      <c r="AU14" s="256">
        <f>VLOOKUP($AE14,'(Data)Antibacterial Items'!$C$4:$N$46,10,FALSE)</f>
        <v>126</v>
      </c>
      <c r="AV14" s="162">
        <f t="shared" si="13"/>
        <v>0</v>
      </c>
      <c r="AW14" s="256">
        <f>VLOOKUP($AE14,'(Data)Antibacterial Items'!$C$4:$N$46,11,FALSE)</f>
        <v>52</v>
      </c>
      <c r="AX14" s="162">
        <f t="shared" si="14"/>
        <v>0</v>
      </c>
      <c r="AY14" s="256">
        <f>VLOOKUP($AE14,'(Data)Antibacterial Items'!$C$4:$N$46,12,FALSE)</f>
        <v>6</v>
      </c>
      <c r="AZ14" s="240">
        <f>VLOOKUP($AE14,'(Data)Antibacterial Items'!$C$4:$N$46,2,FALSE)</f>
        <v>108414</v>
      </c>
      <c r="BA14" s="167">
        <f t="shared" si="25"/>
        <v>33</v>
      </c>
      <c r="BB14" s="168" t="str">
        <f t="shared" si="2"/>
        <v>Norfolk &amp; Waveney H&amp;C Partnership</v>
      </c>
      <c r="BC14" s="88">
        <f t="shared" si="15"/>
        <v>64.954112402761993</v>
      </c>
      <c r="BD14" s="169" t="e">
        <f t="shared" si="16"/>
        <v>#N/A</v>
      </c>
      <c r="BF14" s="40">
        <f>RANK($BL14,$BL$5:$BL$46)+COUNTIF($BL$5:$BL14,$BL14)-1</f>
        <v>38</v>
      </c>
      <c r="BG14" s="79" t="s">
        <v>82</v>
      </c>
      <c r="BH14" s="87">
        <f>INDEX('(Data)Fluoride Items'!$I$4:$L$46,MATCH($BG14,'(Data)Fluoride Items'!$C$4:$C$46,0),MATCH(BH$4,'(Data)Fluoride Items'!$I$3:$L$3,0))</f>
        <v>93.91575091575092</v>
      </c>
      <c r="BI14" s="88">
        <f>INDEX('(Data)Fluoride Items'!$I$4:$L$46,MATCH($BG14,'(Data)Fluoride Items'!$C$4:$C$46,0),MATCH(BI$4,'(Data)Fluoride Items'!$I$3:$L$3,0))</f>
        <v>6.0769230769230766</v>
      </c>
      <c r="BJ14" s="88">
        <f>INDEX('(Data)Fluoride Items'!$I$4:$L$46,MATCH($BG14,'(Data)Fluoride Items'!$C$4:$C$46,0),MATCH(BJ$4,'(Data)Fluoride Items'!$I$3:$L$3,0))</f>
        <v>7.326007326007326E-3</v>
      </c>
      <c r="BK14" s="162">
        <f>INDEX('(Data)Fluoride Items'!$I$4:$L$46,MATCH($BG14,'(Data)Fluoride Items'!$C$4:$C$46,0),MATCH(BK$4,'(Data)Fluoride Items'!$I$3:$L$3,0))</f>
        <v>0</v>
      </c>
      <c r="BL14" s="82">
        <f t="shared" si="17"/>
        <v>93.91575091575092</v>
      </c>
      <c r="BN14" s="40">
        <f t="shared" si="26"/>
        <v>10</v>
      </c>
      <c r="BO14" s="38" t="str">
        <f t="shared" si="18"/>
        <v>Bucks, Oxfordshire &amp; Berkshire West</v>
      </c>
      <c r="BP14" s="87">
        <f t="shared" si="19"/>
        <v>97.902779202133118</v>
      </c>
      <c r="BQ14" s="256">
        <f>VLOOKUP($BO14,'(Data)Fluoride Items'!$C$4:$H$46,3,FALSE)</f>
        <v>38186</v>
      </c>
      <c r="BR14" s="88">
        <f t="shared" si="20"/>
        <v>2.0920931186544971</v>
      </c>
      <c r="BS14" s="256">
        <f>VLOOKUP($BO14,'(Data)Fluoride Items'!$C$4:$H$46,4,FALSE)</f>
        <v>816</v>
      </c>
      <c r="BT14" s="88">
        <f t="shared" si="21"/>
        <v>5.1276792123884727E-3</v>
      </c>
      <c r="BU14" s="256">
        <f>VLOOKUP($BO14,'(Data)Fluoride Items'!$C$4:$H$46,5,FALSE)</f>
        <v>2</v>
      </c>
      <c r="BV14" s="162">
        <f t="shared" si="22"/>
        <v>0</v>
      </c>
      <c r="BW14" s="256">
        <f>VLOOKUP($BO14,'(Data)Fluoride Items'!$C$4:$H$46,6,FALSE)</f>
        <v>0</v>
      </c>
      <c r="BX14" s="240">
        <f>VLOOKUP($BO14,'(Data)Fluoride Items'!$C$3:$D$46,2,FALSE)</f>
        <v>39004</v>
      </c>
      <c r="BY14" s="167">
        <f t="shared" si="27"/>
        <v>33</v>
      </c>
      <c r="BZ14" s="168" t="str">
        <f t="shared" si="3"/>
        <v>North London Partners In H&amp;C</v>
      </c>
      <c r="CA14" s="88">
        <f t="shared" si="4"/>
        <v>94.758914100486223</v>
      </c>
      <c r="CB14" s="169" t="e">
        <f t="shared" si="23"/>
        <v>#N/A</v>
      </c>
    </row>
    <row r="15" spans="2:80" ht="14.4" x14ac:dyDescent="0.3">
      <c r="B15" s="474" t="s">
        <v>1</v>
      </c>
      <c r="C15" s="455"/>
      <c r="D15" s="456"/>
      <c r="E15" s="456"/>
      <c r="F15" s="456"/>
      <c r="G15" s="456"/>
      <c r="H15" s="457"/>
      <c r="I15" s="462"/>
      <c r="J15" s="463"/>
      <c r="K15" s="463"/>
      <c r="L15" s="463"/>
      <c r="M15" s="463"/>
      <c r="N15" s="464"/>
      <c r="P15" s="39">
        <f>RANK($AB15,$AB$5:$AB$46)+COUNTIF($AB$5:$AB15,$AB15)-1</f>
        <v>6</v>
      </c>
      <c r="Q15" s="80" t="s">
        <v>83</v>
      </c>
      <c r="R15" s="90">
        <f>INDEX('(Data)Antibacterial Items'!$O$4:$X$46,MATCH($Q15,'(Data)Antibacterial Items'!$C$4:$C$46,0),MATCH(R$4,'(Data)Antibacterial Items'!$O$3:$X$3,0))</f>
        <v>68.071895424836597</v>
      </c>
      <c r="S15" s="91">
        <f>INDEX('(Data)Antibacterial Items'!$O$4:$X$46,MATCH($Q15,'(Data)Antibacterial Items'!$C$4:$C$46,0),MATCH(S$4,'(Data)Antibacterial Items'!$O$3:$X$3,0))</f>
        <v>25.742296918767504</v>
      </c>
      <c r="T15" s="91">
        <f>INDEX('(Data)Antibacterial Items'!$O$4:$X$46,MATCH($Q15,'(Data)Antibacterial Items'!$C$4:$C$46,0),MATCH(T$4,'(Data)Antibacterial Items'!$O$3:$X$3,0))</f>
        <v>1.8534080298786182</v>
      </c>
      <c r="U15" s="163">
        <f>INDEX('(Data)Antibacterial Items'!$O$4:$X$46,MATCH($Q15,'(Data)Antibacterial Items'!$C$4:$C$46,0),MATCH(U$4,'(Data)Antibacterial Items'!$O$3:$X$3,0))</f>
        <v>0.37698412698412698</v>
      </c>
      <c r="V15" s="92">
        <f>INDEX('(Data)Antibacterial Items'!$O$4:$X$46,MATCH($Q15,'(Data)Antibacterial Items'!$C$4:$C$46,0),MATCH(V$4,'(Data)Antibacterial Items'!$O$3:$X$3,0))</f>
        <v>1.8090569561157799</v>
      </c>
      <c r="W15" s="92">
        <f>INDEX('(Data)Antibacterial Items'!$O$4:$X$46,MATCH($Q15,'(Data)Antibacterial Items'!$C$4:$C$46,0),MATCH(W$4,'(Data)Antibacterial Items'!$O$3:$X$3,0))</f>
        <v>1.0469187675070026</v>
      </c>
      <c r="X15" s="92">
        <f>INDEX('(Data)Antibacterial Items'!$O$4:$X$46,MATCH($Q15,'(Data)Antibacterial Items'!$C$4:$C$46,0),MATCH(X$4,'(Data)Antibacterial Items'!$O$3:$X$3,0))</f>
        <v>0.77497665732959853</v>
      </c>
      <c r="Y15" s="92">
        <f>INDEX('(Data)Antibacterial Items'!$O$4:$X$46,MATCH($Q15,'(Data)Antibacterial Items'!$C$4:$C$46,0),MATCH(Y$4,'(Data)Antibacterial Items'!$O$3:$X$3,0))</f>
        <v>0.20074696545284779</v>
      </c>
      <c r="Z15" s="92">
        <f>INDEX('(Data)Antibacterial Items'!$O$4:$X$46,MATCH($Q15,'(Data)Antibacterial Items'!$C$4:$C$46,0),MATCH(Z$4,'(Data)Antibacterial Items'!$O$3:$X$3,0))</f>
        <v>4.6685340802987862E-2</v>
      </c>
      <c r="AA15" s="92">
        <f>INDEX('(Data)Antibacterial Items'!$O$4:$X$46,MATCH($Q15,'(Data)Antibacterial Items'!$C$4:$C$46,0),MATCH(AA$4,'(Data)Antibacterial Items'!$O$3:$X$3,0))</f>
        <v>7.7030812324929976E-2</v>
      </c>
      <c r="AB15" s="83">
        <f t="shared" si="0"/>
        <v>68.071895424836597</v>
      </c>
      <c r="AD15" s="39">
        <f t="shared" si="24"/>
        <v>11</v>
      </c>
      <c r="AE15" s="37" t="str">
        <f t="shared" si="1"/>
        <v>W Yorkshire &amp; Harrogate H&amp;C P/Ship</v>
      </c>
      <c r="AF15" s="90">
        <f t="shared" si="5"/>
        <v>67.5</v>
      </c>
      <c r="AG15" s="257">
        <f>VLOOKUP($AE15,'(Data)Antibacterial Items'!$C$4:$N$46,3,FALSE)</f>
        <v>149981</v>
      </c>
      <c r="AH15" s="91">
        <f t="shared" si="6"/>
        <v>28.4</v>
      </c>
      <c r="AI15" s="257">
        <f>VLOOKUP($AE15,'(Data)Antibacterial Items'!$C$4:$N$46,4,FALSE)</f>
        <v>63075</v>
      </c>
      <c r="AJ15" s="91">
        <f t="shared" si="7"/>
        <v>2.2000000000000002</v>
      </c>
      <c r="AK15" s="257">
        <f>VLOOKUP($AE15,'(Data)Antibacterial Items'!$C$4:$N$46,5,FALSE)</f>
        <v>4981</v>
      </c>
      <c r="AL15" s="163">
        <f t="shared" si="8"/>
        <v>0.4</v>
      </c>
      <c r="AM15" s="257">
        <f>VLOOKUP($AE15,'(Data)Antibacterial Items'!$C$4:$N$46,6,FALSE)</f>
        <v>817</v>
      </c>
      <c r="AN15" s="163">
        <f t="shared" si="9"/>
        <v>0.5</v>
      </c>
      <c r="AO15" s="257">
        <f>VLOOKUP($AE15,'(Data)Antibacterial Items'!$C$4:$N$46,7,FALSE)</f>
        <v>1216</v>
      </c>
      <c r="AP15" s="163">
        <f t="shared" si="10"/>
        <v>0.3</v>
      </c>
      <c r="AQ15" s="257">
        <f>VLOOKUP($AE15,'(Data)Antibacterial Items'!$C$4:$N$46,8,FALSE)</f>
        <v>635</v>
      </c>
      <c r="AR15" s="163">
        <f t="shared" si="11"/>
        <v>0.3</v>
      </c>
      <c r="AS15" s="257">
        <f>VLOOKUP($AE15,'(Data)Antibacterial Items'!$C$4:$N$46,9,FALSE)</f>
        <v>663</v>
      </c>
      <c r="AT15" s="163">
        <f t="shared" si="12"/>
        <v>0.1</v>
      </c>
      <c r="AU15" s="257">
        <f>VLOOKUP($AE15,'(Data)Antibacterial Items'!$C$4:$N$46,10,FALSE)</f>
        <v>175</v>
      </c>
      <c r="AV15" s="163">
        <f t="shared" si="13"/>
        <v>0.3</v>
      </c>
      <c r="AW15" s="257">
        <f>VLOOKUP($AE15,'(Data)Antibacterial Items'!$C$4:$N$46,11,FALSE)</f>
        <v>692</v>
      </c>
      <c r="AX15" s="163">
        <f t="shared" si="14"/>
        <v>0</v>
      </c>
      <c r="AY15" s="257">
        <f>VLOOKUP($AE15,'(Data)Antibacterial Items'!$C$4:$N$46,12,FALSE)</f>
        <v>53</v>
      </c>
      <c r="AZ15" s="241">
        <f>VLOOKUP($AE15,'(Data)Antibacterial Items'!$C$4:$N$46,2,FALSE)</f>
        <v>222288</v>
      </c>
      <c r="BA15" s="170">
        <f t="shared" si="25"/>
        <v>32</v>
      </c>
      <c r="BB15" s="171" t="str">
        <f t="shared" si="2"/>
        <v>Cornwall &amp; Scilly Isles HSC P/Ship</v>
      </c>
      <c r="BC15" s="91">
        <f t="shared" si="15"/>
        <v>65.029948302170396</v>
      </c>
      <c r="BD15" s="172" t="e">
        <f t="shared" si="16"/>
        <v>#N/A</v>
      </c>
      <c r="BF15" s="39">
        <f>RANK($BL15,$BL$5:$BL$46)+COUNTIF($BL$5:$BL15,$BL15)-1</f>
        <v>22</v>
      </c>
      <c r="BG15" s="80" t="s">
        <v>83</v>
      </c>
      <c r="BH15" s="90">
        <f>INDEX('(Data)Fluoride Items'!$I$4:$L$46,MATCH($BG15,'(Data)Fluoride Items'!$C$4:$C$46,0),MATCH(BH$4,'(Data)Fluoride Items'!$I$3:$L$3,0))</f>
        <v>96.363338520763378</v>
      </c>
      <c r="BI15" s="91">
        <f>INDEX('(Data)Fluoride Items'!$I$4:$L$46,MATCH($BG15,'(Data)Fluoride Items'!$C$4:$C$46,0),MATCH(BI$4,'(Data)Fluoride Items'!$I$3:$L$3,0))</f>
        <v>3.6325661397329836</v>
      </c>
      <c r="BJ15" s="91">
        <f>INDEX('(Data)Fluoride Items'!$I$4:$L$46,MATCH($BG15,'(Data)Fluoride Items'!$C$4:$C$46,0),MATCH(BJ$4,'(Data)Fluoride Items'!$I$3:$L$3,0))</f>
        <v>4.0953395036448514E-3</v>
      </c>
      <c r="BK15" s="163">
        <f>INDEX('(Data)Fluoride Items'!$I$4:$L$46,MATCH($BG15,'(Data)Fluoride Items'!$C$4:$C$46,0),MATCH(BK$4,'(Data)Fluoride Items'!$I$3:$L$3,0))</f>
        <v>0</v>
      </c>
      <c r="BL15" s="83">
        <f t="shared" si="17"/>
        <v>96.363338520763378</v>
      </c>
      <c r="BN15" s="39">
        <f t="shared" si="26"/>
        <v>11</v>
      </c>
      <c r="BO15" s="37" t="str">
        <f t="shared" si="18"/>
        <v>Sussex &amp; East Surrey</v>
      </c>
      <c r="BP15" s="90">
        <f t="shared" si="19"/>
        <v>97.893867924528294</v>
      </c>
      <c r="BQ15" s="257">
        <f>VLOOKUP($BO15,'(Data)Fluoride Items'!$C$4:$H$46,3,FALSE)</f>
        <v>41507</v>
      </c>
      <c r="BR15" s="91">
        <f t="shared" si="20"/>
        <v>2.0896226415094343</v>
      </c>
      <c r="BS15" s="257">
        <f>VLOOKUP($BO15,'(Data)Fluoride Items'!$C$4:$H$46,4,FALSE)</f>
        <v>886</v>
      </c>
      <c r="BT15" s="91">
        <f t="shared" si="21"/>
        <v>1.6509433962264151E-2</v>
      </c>
      <c r="BU15" s="257">
        <f>VLOOKUP($BO15,'(Data)Fluoride Items'!$C$4:$H$46,5,FALSE)</f>
        <v>7</v>
      </c>
      <c r="BV15" s="163">
        <f t="shared" si="22"/>
        <v>0</v>
      </c>
      <c r="BW15" s="257">
        <f>VLOOKUP($BO15,'(Data)Fluoride Items'!$C$4:$H$46,6,FALSE)</f>
        <v>0</v>
      </c>
      <c r="BX15" s="241">
        <f>VLOOKUP($BO15,'(Data)Fluoride Items'!$C$3:$D$46,2,FALSE)</f>
        <v>42400</v>
      </c>
      <c r="BY15" s="170">
        <f t="shared" si="27"/>
        <v>32</v>
      </c>
      <c r="BZ15" s="171" t="str">
        <f t="shared" si="3"/>
        <v>Shropshire &amp; Telford &amp; Wrekin</v>
      </c>
      <c r="CA15" s="91">
        <f t="shared" si="4"/>
        <v>94.8439458136898</v>
      </c>
      <c r="CB15" s="172" t="e">
        <f t="shared" si="23"/>
        <v>#N/A</v>
      </c>
    </row>
    <row r="16" spans="2:80" ht="79.8" thickBot="1" x14ac:dyDescent="0.35">
      <c r="B16" s="475"/>
      <c r="C16" s="155" t="s">
        <v>117</v>
      </c>
      <c r="D16" s="149" t="s">
        <v>2</v>
      </c>
      <c r="E16" s="149" t="s">
        <v>3</v>
      </c>
      <c r="F16" s="149" t="s">
        <v>10</v>
      </c>
      <c r="G16" s="149" t="s">
        <v>4</v>
      </c>
      <c r="H16" s="156" t="s">
        <v>6</v>
      </c>
      <c r="I16" s="155" t="s">
        <v>117</v>
      </c>
      <c r="J16" s="149" t="s">
        <v>2</v>
      </c>
      <c r="K16" s="149" t="s">
        <v>3</v>
      </c>
      <c r="L16" s="149" t="s">
        <v>10</v>
      </c>
      <c r="M16" s="149" t="s">
        <v>4</v>
      </c>
      <c r="N16" s="156" t="s">
        <v>6</v>
      </c>
      <c r="P16" s="40">
        <f>RANK($AB16,$AB$5:$AB$46)+COUNTIF($AB$5:$AB16,$AB16)-1</f>
        <v>20</v>
      </c>
      <c r="Q16" s="79" t="s">
        <v>84</v>
      </c>
      <c r="R16" s="87">
        <f>INDEX('(Data)Antibacterial Items'!$O$4:$X$46,MATCH($Q16,'(Data)Antibacterial Items'!$C$4:$C$46,0),MATCH(R$4,'(Data)Antibacterial Items'!$O$3:$X$3,0))</f>
        <v>66.720793524917227</v>
      </c>
      <c r="S16" s="88">
        <f>INDEX('(Data)Antibacterial Items'!$O$4:$X$46,MATCH($Q16,'(Data)Antibacterial Items'!$C$4:$C$46,0),MATCH(S$4,'(Data)Antibacterial Items'!$O$3:$X$3,0))</f>
        <v>26.437823345039842</v>
      </c>
      <c r="T16" s="88">
        <f>INDEX('(Data)Antibacterial Items'!$O$4:$X$46,MATCH($Q16,'(Data)Antibacterial Items'!$C$4:$C$46,0),MATCH(T$4,'(Data)Antibacterial Items'!$O$3:$X$3,0))</f>
        <v>2.3878755837518724</v>
      </c>
      <c r="U16" s="162">
        <f>INDEX('(Data)Antibacterial Items'!$O$4:$X$46,MATCH($Q16,'(Data)Antibacterial Items'!$C$4:$C$46,0),MATCH(U$4,'(Data)Antibacterial Items'!$O$3:$X$3,0))</f>
        <v>1.1492516647155824</v>
      </c>
      <c r="V16" s="89">
        <f>INDEX('(Data)Antibacterial Items'!$O$4:$X$46,MATCH($Q16,'(Data)Antibacterial Items'!$C$4:$C$46,0),MATCH(V$4,'(Data)Antibacterial Items'!$O$3:$X$3,0))</f>
        <v>1.8604534068451595</v>
      </c>
      <c r="W16" s="89">
        <f>INDEX('(Data)Antibacterial Items'!$O$4:$X$46,MATCH($Q16,'(Data)Antibacterial Items'!$C$4:$C$46,0),MATCH(W$4,'(Data)Antibacterial Items'!$O$3:$X$3,0))</f>
        <v>0.53875105421497171</v>
      </c>
      <c r="X16" s="89">
        <f>INDEX('(Data)Antibacterial Items'!$O$4:$X$46,MATCH($Q16,'(Data)Antibacterial Items'!$C$4:$C$46,0),MATCH(X$4,'(Data)Antibacterial Items'!$O$3:$X$3,0))</f>
        <v>0.49091801669121254</v>
      </c>
      <c r="Y16" s="89">
        <f>INDEX('(Data)Antibacterial Items'!$O$4:$X$46,MATCH($Q16,'(Data)Antibacterial Items'!$C$4:$C$46,0),MATCH(Y$4,'(Data)Antibacterial Items'!$O$3:$X$3,0))</f>
        <v>0.14098158428055335</v>
      </c>
      <c r="Z16" s="89">
        <f>INDEX('(Data)Antibacterial Items'!$O$4:$X$46,MATCH($Q16,'(Data)Antibacterial Items'!$C$4:$C$46,0),MATCH(Z$4,'(Data)Antibacterial Items'!$O$3:$X$3,0))</f>
        <v>0.24797653663633043</v>
      </c>
      <c r="AA16" s="89">
        <f>INDEX('(Data)Antibacterial Items'!$O$4:$X$46,MATCH($Q16,'(Data)Antibacterial Items'!$C$4:$C$46,0),MATCH(AA$4,'(Data)Antibacterial Items'!$O$3:$X$3,0))</f>
        <v>2.5175282907241667E-2</v>
      </c>
      <c r="AB16" s="82">
        <f t="shared" si="0"/>
        <v>66.720793524917227</v>
      </c>
      <c r="AD16" s="40">
        <f t="shared" si="24"/>
        <v>12</v>
      </c>
      <c r="AE16" s="38" t="str">
        <f t="shared" si="1"/>
        <v>Leicester, Leicestershire &amp; Rutland</v>
      </c>
      <c r="AF16" s="87">
        <f t="shared" si="5"/>
        <v>67.3</v>
      </c>
      <c r="AG16" s="256">
        <f>VLOOKUP($AE16,'(Data)Antibacterial Items'!$C$4:$N$46,3,FALSE)</f>
        <v>74441</v>
      </c>
      <c r="AH16" s="88">
        <f t="shared" si="6"/>
        <v>27.9</v>
      </c>
      <c r="AI16" s="256">
        <f>VLOOKUP($AE16,'(Data)Antibacterial Items'!$C$4:$N$46,4,FALSE)</f>
        <v>30880</v>
      </c>
      <c r="AJ16" s="88">
        <f t="shared" si="7"/>
        <v>2.4</v>
      </c>
      <c r="AK16" s="256">
        <f>VLOOKUP($AE16,'(Data)Antibacterial Items'!$C$4:$N$46,5,FALSE)</f>
        <v>2656</v>
      </c>
      <c r="AL16" s="162">
        <f t="shared" si="8"/>
        <v>0.7</v>
      </c>
      <c r="AM16" s="256">
        <f>VLOOKUP($AE16,'(Data)Antibacterial Items'!$C$4:$N$46,6,FALSE)</f>
        <v>782</v>
      </c>
      <c r="AN16" s="162">
        <f t="shared" si="9"/>
        <v>0.5</v>
      </c>
      <c r="AO16" s="256">
        <f>VLOOKUP($AE16,'(Data)Antibacterial Items'!$C$4:$N$46,7,FALSE)</f>
        <v>527</v>
      </c>
      <c r="AP16" s="162">
        <f t="shared" si="10"/>
        <v>0.4</v>
      </c>
      <c r="AQ16" s="256">
        <f>VLOOKUP($AE16,'(Data)Antibacterial Items'!$C$4:$N$46,8,FALSE)</f>
        <v>450</v>
      </c>
      <c r="AR16" s="162">
        <f t="shared" si="11"/>
        <v>0.4</v>
      </c>
      <c r="AS16" s="256">
        <f>VLOOKUP($AE16,'(Data)Antibacterial Items'!$C$4:$N$46,9,FALSE)</f>
        <v>497</v>
      </c>
      <c r="AT16" s="162">
        <f t="shared" si="12"/>
        <v>0.1</v>
      </c>
      <c r="AU16" s="256">
        <f>VLOOKUP($AE16,'(Data)Antibacterial Items'!$C$4:$N$46,10,FALSE)</f>
        <v>111</v>
      </c>
      <c r="AV16" s="162">
        <f t="shared" si="13"/>
        <v>0.1</v>
      </c>
      <c r="AW16" s="256">
        <f>VLOOKUP($AE16,'(Data)Antibacterial Items'!$C$4:$N$46,11,FALSE)</f>
        <v>145</v>
      </c>
      <c r="AX16" s="162">
        <f t="shared" si="14"/>
        <v>0.1</v>
      </c>
      <c r="AY16" s="256">
        <f>VLOOKUP($AE16,'(Data)Antibacterial Items'!$C$4:$N$46,12,FALSE)</f>
        <v>116</v>
      </c>
      <c r="AZ16" s="240">
        <f>VLOOKUP($AE16,'(Data)Antibacterial Items'!$C$4:$N$46,2,FALSE)</f>
        <v>110605</v>
      </c>
      <c r="BA16" s="167">
        <f t="shared" si="25"/>
        <v>31</v>
      </c>
      <c r="BB16" s="168" t="str">
        <f t="shared" si="2"/>
        <v>Northamptonshire</v>
      </c>
      <c r="BC16" s="88">
        <f t="shared" si="15"/>
        <v>65.167874991201529</v>
      </c>
      <c r="BD16" s="169" t="e">
        <f t="shared" si="16"/>
        <v>#N/A</v>
      </c>
      <c r="BF16" s="40">
        <f>RANK($BL16,$BL$5:$BL$46)+COUNTIF($BL$5:$BL16,$BL16)-1</f>
        <v>31</v>
      </c>
      <c r="BG16" s="79" t="s">
        <v>84</v>
      </c>
      <c r="BH16" s="87">
        <f>INDEX('(Data)Fluoride Items'!$I$4:$L$46,MATCH($BG16,'(Data)Fluoride Items'!$C$4:$C$46,0),MATCH(BH$4,'(Data)Fluoride Items'!$I$3:$L$3,0))</f>
        <v>94.854889032789785</v>
      </c>
      <c r="BI16" s="88">
        <f>INDEX('(Data)Fluoride Items'!$I$4:$L$46,MATCH($BG16,'(Data)Fluoride Items'!$C$4:$C$46,0),MATCH(BI$4,'(Data)Fluoride Items'!$I$3:$L$3,0))</f>
        <v>5.1392241125566613</v>
      </c>
      <c r="BJ16" s="88">
        <f>INDEX('(Data)Fluoride Items'!$I$4:$L$46,MATCH($BG16,'(Data)Fluoride Items'!$C$4:$C$46,0),MATCH(BJ$4,'(Data)Fluoride Items'!$I$3:$L$3,0))</f>
        <v>5.8868546535586035E-3</v>
      </c>
      <c r="BK16" s="162">
        <f>INDEX('(Data)Fluoride Items'!$I$4:$L$46,MATCH($BG16,'(Data)Fluoride Items'!$C$4:$C$46,0),MATCH(BK$4,'(Data)Fluoride Items'!$I$3:$L$3,0))</f>
        <v>0</v>
      </c>
      <c r="BL16" s="82">
        <f t="shared" si="17"/>
        <v>94.854889032789785</v>
      </c>
      <c r="BN16" s="40">
        <f t="shared" si="26"/>
        <v>12</v>
      </c>
      <c r="BO16" s="38" t="str">
        <f t="shared" si="18"/>
        <v>Bristol, N Somerset &amp; S Gloucs</v>
      </c>
      <c r="BP16" s="87">
        <f t="shared" si="19"/>
        <v>97.687607156987738</v>
      </c>
      <c r="BQ16" s="256">
        <f>VLOOKUP($BO16,'(Data)Fluoride Items'!$C$4:$H$46,3,FALSE)</f>
        <v>22221</v>
      </c>
      <c r="BR16" s="88">
        <f t="shared" si="20"/>
        <v>2.2904119224513124</v>
      </c>
      <c r="BS16" s="256">
        <f>VLOOKUP($BO16,'(Data)Fluoride Items'!$C$4:$H$46,4,FALSE)</f>
        <v>521</v>
      </c>
      <c r="BT16" s="88">
        <f t="shared" si="21"/>
        <v>2.1980920560953094E-2</v>
      </c>
      <c r="BU16" s="256">
        <f>VLOOKUP($BO16,'(Data)Fluoride Items'!$C$4:$H$46,5,FALSE)</f>
        <v>5</v>
      </c>
      <c r="BV16" s="162">
        <f t="shared" si="22"/>
        <v>0</v>
      </c>
      <c r="BW16" s="256">
        <f>VLOOKUP($BO16,'(Data)Fluoride Items'!$C$4:$H$46,6,FALSE)</f>
        <v>0</v>
      </c>
      <c r="BX16" s="240">
        <f>VLOOKUP($BO16,'(Data)Fluoride Items'!$C$3:$D$46,2,FALSE)</f>
        <v>22747</v>
      </c>
      <c r="BY16" s="167">
        <f t="shared" si="27"/>
        <v>31</v>
      </c>
      <c r="BZ16" s="168" t="str">
        <f t="shared" si="3"/>
        <v>Dorset</v>
      </c>
      <c r="CA16" s="88">
        <f t="shared" si="4"/>
        <v>94.854889032789785</v>
      </c>
      <c r="CB16" s="169" t="e">
        <f t="shared" si="23"/>
        <v>#N/A</v>
      </c>
    </row>
    <row r="17" spans="2:80" x14ac:dyDescent="0.3">
      <c r="B17" s="209">
        <v>43922</v>
      </c>
      <c r="C17" s="152">
        <f>IF($I$14=C$16,'(Data)Overall Prescribing'!$G4,#N/A)</f>
        <v>86.845985300649858</v>
      </c>
      <c r="D17" s="153" t="e">
        <f>IF($I$14=D$16,'(Data)Overall Prescribing'!$K4,#N/A)</f>
        <v>#N/A</v>
      </c>
      <c r="E17" s="153" t="e">
        <f>IF($I$14=E$16,'(Data)Overall Prescribing'!$O4,#N/A)</f>
        <v>#N/A</v>
      </c>
      <c r="F17" s="153" t="e">
        <f>IF($I$14=F$16,'(Data)Overall Prescribing'!$S4,#N/A)</f>
        <v>#N/A</v>
      </c>
      <c r="G17" s="153" t="e">
        <f>IF($I$14=G$16,'(Data)Overall Prescribing'!$W4,#N/A)</f>
        <v>#N/A</v>
      </c>
      <c r="H17" s="154" t="e">
        <f>IF($I$14=H$16,'(Data)Overall Prescribing'!$AA4,#N/A)</f>
        <v>#N/A</v>
      </c>
      <c r="I17" s="152">
        <f>IF($I$14=I$16,'(Data)Overall Prescribing'!$I4,#N/A)</f>
        <v>58.27667726409711</v>
      </c>
      <c r="J17" s="153" t="e">
        <f>IF($I$14=J$16,'(Data)Overall Prescribing'!$M4,#N/A)</f>
        <v>#N/A</v>
      </c>
      <c r="K17" s="153" t="e">
        <f>IF($I$14=K$16,'(Data)Overall Prescribing'!$Q4,#N/A)</f>
        <v>#N/A</v>
      </c>
      <c r="L17" s="153" t="e">
        <f>IF($I$14=L$16,'(Data)Overall Prescribing'!$U4,#N/A)</f>
        <v>#N/A</v>
      </c>
      <c r="M17" s="153" t="e">
        <f>IF($I$14=M$16,'(Data)Overall Prescribing'!$Y4,#N/A)</f>
        <v>#N/A</v>
      </c>
      <c r="N17" s="154" t="e">
        <f>IF($I$14=N$16,'(Data)Overall Prescribing'!$AC4,#N/A)</f>
        <v>#N/A</v>
      </c>
      <c r="P17" s="39">
        <f>RANK($AB17,$AB$5:$AB$46)+COUNTIF($AB$5:$AB17,$AB17)-1</f>
        <v>39</v>
      </c>
      <c r="Q17" s="80" t="s">
        <v>85</v>
      </c>
      <c r="R17" s="90">
        <f>INDEX('(Data)Antibacterial Items'!$O$4:$X$46,MATCH($Q17,'(Data)Antibacterial Items'!$C$4:$C$46,0),MATCH(R$4,'(Data)Antibacterial Items'!$O$3:$X$3,0))</f>
        <v>63.086656684311535</v>
      </c>
      <c r="S17" s="91">
        <f>INDEX('(Data)Antibacterial Items'!$O$4:$X$46,MATCH($Q17,'(Data)Antibacterial Items'!$C$4:$C$46,0),MATCH(S$4,'(Data)Antibacterial Items'!$O$3:$X$3,0))</f>
        <v>31.839635573739379</v>
      </c>
      <c r="T17" s="91">
        <f>INDEX('(Data)Antibacterial Items'!$O$4:$X$46,MATCH($Q17,'(Data)Antibacterial Items'!$C$4:$C$46,0),MATCH(T$4,'(Data)Antibacterial Items'!$O$3:$X$3,0))</f>
        <v>2.440053145496341</v>
      </c>
      <c r="U17" s="163">
        <f>INDEX('(Data)Antibacterial Items'!$O$4:$X$46,MATCH($Q17,'(Data)Antibacterial Items'!$C$4:$C$46,0),MATCH(U$4,'(Data)Antibacterial Items'!$O$3:$X$3,0))</f>
        <v>0.29019128160786217</v>
      </c>
      <c r="V17" s="92">
        <f>INDEX('(Data)Antibacterial Items'!$O$4:$X$46,MATCH($Q17,'(Data)Antibacterial Items'!$C$4:$C$46,0),MATCH(V$4,'(Data)Antibacterial Items'!$O$3:$X$3,0))</f>
        <v>0.3694877364658245</v>
      </c>
      <c r="W17" s="92">
        <f>INDEX('(Data)Antibacterial Items'!$O$4:$X$46,MATCH($Q17,'(Data)Antibacterial Items'!$C$4:$C$46,0),MATCH(W$4,'(Data)Antibacterial Items'!$O$3:$X$3,0))</f>
        <v>0.34755467448383487</v>
      </c>
      <c r="X17" s="92">
        <f>INDEX('(Data)Antibacterial Items'!$O$4:$X$46,MATCH($Q17,'(Data)Antibacterial Items'!$C$4:$C$46,0),MATCH(X$4,'(Data)Antibacterial Items'!$O$3:$X$3,0))</f>
        <v>0.67950313178817723</v>
      </c>
      <c r="Y17" s="92">
        <f>INDEX('(Data)Antibacterial Items'!$O$4:$X$46,MATCH($Q17,'(Data)Antibacterial Items'!$C$4:$C$46,0),MATCH(Y$4,'(Data)Antibacterial Items'!$O$3:$X$3,0))</f>
        <v>0.19064892338190945</v>
      </c>
      <c r="Z17" s="92">
        <f>INDEX('(Data)Antibacterial Items'!$O$4:$X$46,MATCH($Q17,'(Data)Antibacterial Items'!$C$4:$C$46,0),MATCH(Z$4,'(Data)Antibacterial Items'!$O$3:$X$3,0))</f>
        <v>0.62298331821920405</v>
      </c>
      <c r="AA17" s="92">
        <f>INDEX('(Data)Antibacterial Items'!$O$4:$X$46,MATCH($Q17,'(Data)Antibacterial Items'!$C$4:$C$46,0),MATCH(AA$4,'(Data)Antibacterial Items'!$O$3:$X$3,0))</f>
        <v>0.13328553050593669</v>
      </c>
      <c r="AB17" s="83">
        <f t="shared" si="0"/>
        <v>63.086656684311535</v>
      </c>
      <c r="AD17" s="39">
        <f t="shared" si="24"/>
        <v>13</v>
      </c>
      <c r="AE17" s="37" t="str">
        <f t="shared" si="1"/>
        <v>South Yorkshire &amp; Bassetlaw</v>
      </c>
      <c r="AF17" s="90">
        <f t="shared" si="5"/>
        <v>67.099999999999994</v>
      </c>
      <c r="AG17" s="257">
        <f>VLOOKUP($AE17,'(Data)Antibacterial Items'!$C$4:$N$46,3,FALSE)</f>
        <v>93043</v>
      </c>
      <c r="AH17" s="91">
        <f t="shared" si="6"/>
        <v>28.6</v>
      </c>
      <c r="AI17" s="257">
        <f>VLOOKUP($AE17,'(Data)Antibacterial Items'!$C$4:$N$46,4,FALSE)</f>
        <v>39695</v>
      </c>
      <c r="AJ17" s="91">
        <f t="shared" si="7"/>
        <v>2.6</v>
      </c>
      <c r="AK17" s="257">
        <f>VLOOKUP($AE17,'(Data)Antibacterial Items'!$C$4:$N$46,5,FALSE)</f>
        <v>3631</v>
      </c>
      <c r="AL17" s="163">
        <f t="shared" si="8"/>
        <v>0.4</v>
      </c>
      <c r="AM17" s="257">
        <f>VLOOKUP($AE17,'(Data)Antibacterial Items'!$C$4:$N$46,6,FALSE)</f>
        <v>538</v>
      </c>
      <c r="AN17" s="163">
        <f t="shared" si="9"/>
        <v>0.4</v>
      </c>
      <c r="AO17" s="257">
        <f>VLOOKUP($AE17,'(Data)Antibacterial Items'!$C$4:$N$46,7,FALSE)</f>
        <v>549</v>
      </c>
      <c r="AP17" s="163">
        <f t="shared" si="10"/>
        <v>0.3</v>
      </c>
      <c r="AQ17" s="257">
        <f>VLOOKUP($AE17,'(Data)Antibacterial Items'!$C$4:$N$46,8,FALSE)</f>
        <v>359</v>
      </c>
      <c r="AR17" s="163">
        <f t="shared" si="11"/>
        <v>0.4</v>
      </c>
      <c r="AS17" s="257">
        <f>VLOOKUP($AE17,'(Data)Antibacterial Items'!$C$4:$N$46,9,FALSE)</f>
        <v>511</v>
      </c>
      <c r="AT17" s="163">
        <f t="shared" si="12"/>
        <v>0.1</v>
      </c>
      <c r="AU17" s="257">
        <f>VLOOKUP($AE17,'(Data)Antibacterial Items'!$C$4:$N$46,10,FALSE)</f>
        <v>149</v>
      </c>
      <c r="AV17" s="163">
        <f t="shared" si="13"/>
        <v>0</v>
      </c>
      <c r="AW17" s="257">
        <f>VLOOKUP($AE17,'(Data)Antibacterial Items'!$C$4:$N$46,11,FALSE)</f>
        <v>64</v>
      </c>
      <c r="AX17" s="163">
        <f t="shared" si="14"/>
        <v>0.1</v>
      </c>
      <c r="AY17" s="257">
        <f>VLOOKUP($AE17,'(Data)Antibacterial Items'!$C$4:$N$46,12,FALSE)</f>
        <v>131</v>
      </c>
      <c r="AZ17" s="241">
        <f>VLOOKUP($AE17,'(Data)Antibacterial Items'!$C$4:$N$46,2,FALSE)</f>
        <v>138670</v>
      </c>
      <c r="BA17" s="170">
        <f t="shared" si="25"/>
        <v>30</v>
      </c>
      <c r="BB17" s="171" t="str">
        <f t="shared" si="2"/>
        <v>Cambridgeshire &amp; Peterborough</v>
      </c>
      <c r="BC17" s="91">
        <f t="shared" si="15"/>
        <v>65.595099828549309</v>
      </c>
      <c r="BD17" s="172" t="e">
        <f t="shared" si="16"/>
        <v>#N/A</v>
      </c>
      <c r="BF17" s="39">
        <f>RANK($BL17,$BL$5:$BL$46)+COUNTIF($BL$5:$BL17,$BL17)-1</f>
        <v>35</v>
      </c>
      <c r="BG17" s="80" t="s">
        <v>85</v>
      </c>
      <c r="BH17" s="90">
        <f>INDEX('(Data)Fluoride Items'!$I$4:$L$46,MATCH($BG17,'(Data)Fluoride Items'!$C$4:$C$46,0),MATCH(BH$4,'(Data)Fluoride Items'!$I$3:$L$3,0))</f>
        <v>94.407275416890798</v>
      </c>
      <c r="BI17" s="91">
        <f>INDEX('(Data)Fluoride Items'!$I$4:$L$46,MATCH($BG17,'(Data)Fluoride Items'!$C$4:$C$46,0),MATCH(BI$4,'(Data)Fluoride Items'!$I$3:$L$3,0))</f>
        <v>5.589362560516407</v>
      </c>
      <c r="BJ17" s="91">
        <f>INDEX('(Data)Fluoride Items'!$I$4:$L$46,MATCH($BG17,'(Data)Fluoride Items'!$C$4:$C$46,0),MATCH(BJ$4,'(Data)Fluoride Items'!$I$3:$L$3,0))</f>
        <v>3.3620225927918231E-3</v>
      </c>
      <c r="BK17" s="163">
        <f>INDEX('(Data)Fluoride Items'!$I$4:$L$46,MATCH($BG17,'(Data)Fluoride Items'!$C$4:$C$46,0),MATCH(BK$4,'(Data)Fluoride Items'!$I$3:$L$3,0))</f>
        <v>0</v>
      </c>
      <c r="BL17" s="83">
        <f t="shared" si="17"/>
        <v>94.407275416890798</v>
      </c>
      <c r="BN17" s="39">
        <f t="shared" si="26"/>
        <v>13</v>
      </c>
      <c r="BO17" s="37" t="str">
        <f t="shared" si="18"/>
        <v>Norfolk &amp; Waveney H&amp;C Partnership</v>
      </c>
      <c r="BP17" s="90">
        <f t="shared" si="19"/>
        <v>97.588728029826171</v>
      </c>
      <c r="BQ17" s="257">
        <f>VLOOKUP($BO17,'(Data)Fluoride Items'!$C$4:$H$46,3,FALSE)</f>
        <v>20155</v>
      </c>
      <c r="BR17" s="91">
        <f t="shared" si="20"/>
        <v>2.3870624122403523</v>
      </c>
      <c r="BS17" s="257">
        <f>VLOOKUP($BO17,'(Data)Fluoride Items'!$C$4:$H$46,4,FALSE)</f>
        <v>493</v>
      </c>
      <c r="BT17" s="91">
        <f t="shared" si="21"/>
        <v>1.9367646346777709E-2</v>
      </c>
      <c r="BU17" s="257">
        <f>VLOOKUP($BO17,'(Data)Fluoride Items'!$C$4:$H$46,5,FALSE)</f>
        <v>4</v>
      </c>
      <c r="BV17" s="163">
        <f t="shared" si="22"/>
        <v>4.8419115866944274E-3</v>
      </c>
      <c r="BW17" s="257">
        <f>VLOOKUP($BO17,'(Data)Fluoride Items'!$C$4:$H$46,6,FALSE)</f>
        <v>1</v>
      </c>
      <c r="BX17" s="241">
        <f>VLOOKUP($BO17,'(Data)Fluoride Items'!$C$3:$D$46,2,FALSE)</f>
        <v>20653</v>
      </c>
      <c r="BY17" s="170">
        <f t="shared" si="27"/>
        <v>30</v>
      </c>
      <c r="BZ17" s="171" t="str">
        <f t="shared" si="3"/>
        <v>Bath &amp; NE Somerset, Swindon &amp; Wilts</v>
      </c>
      <c r="CA17" s="91">
        <f t="shared" si="4"/>
        <v>95.120232537655241</v>
      </c>
      <c r="CB17" s="172" t="e">
        <f t="shared" si="23"/>
        <v>#N/A</v>
      </c>
    </row>
    <row r="18" spans="2:80" x14ac:dyDescent="0.3">
      <c r="B18" s="208">
        <v>43952</v>
      </c>
      <c r="C18" s="150">
        <f>IF($I$14=C$16,'(Data)Overall Prescribing'!$G5,#N/A)</f>
        <v>88.271621220613937</v>
      </c>
      <c r="D18" s="215" t="e">
        <f>IF($I$14=D$16,'(Data)Overall Prescribing'!$K5,#N/A)</f>
        <v>#N/A</v>
      </c>
      <c r="E18" s="215" t="e">
        <f>IF($I$14=E$16,'(Data)Overall Prescribing'!$O5,#N/A)</f>
        <v>#N/A</v>
      </c>
      <c r="F18" s="215" t="e">
        <f>IF($I$14=F$16,'(Data)Overall Prescribing'!$S5,#N/A)</f>
        <v>#N/A</v>
      </c>
      <c r="G18" s="215" t="e">
        <f>IF($I$14=G$16,'(Data)Overall Prescribing'!$W5,#N/A)</f>
        <v>#N/A</v>
      </c>
      <c r="H18" s="151" t="e">
        <f>IF($I$14=H$16,'(Data)Overall Prescribing'!$AA5,#N/A)</f>
        <v>#N/A</v>
      </c>
      <c r="I18" s="215">
        <f>IF($I$14=I$16,'(Data)Overall Prescribing'!$I5,#N/A)</f>
        <v>64.566938221024898</v>
      </c>
      <c r="J18" s="215" t="e">
        <f>IF($I$14=J$16,'(Data)Overall Prescribing'!$M5,#N/A)</f>
        <v>#N/A</v>
      </c>
      <c r="K18" s="215" t="e">
        <f>IF($I$14=K$16,'(Data)Overall Prescribing'!$Q5,#N/A)</f>
        <v>#N/A</v>
      </c>
      <c r="L18" s="215" t="e">
        <f>IF($I$14=L$16,'(Data)Overall Prescribing'!$U5,#N/A)</f>
        <v>#N/A</v>
      </c>
      <c r="M18" s="215" t="e">
        <f>IF($I$14=M$16,'(Data)Overall Prescribing'!$Y5,#N/A)</f>
        <v>#N/A</v>
      </c>
      <c r="N18" s="151" t="e">
        <f>IF($I$14=N$16,'(Data)Overall Prescribing'!$AC5,#N/A)</f>
        <v>#N/A</v>
      </c>
      <c r="P18" s="40">
        <f>RANK($AB18,$AB$5:$AB$46)+COUNTIF($AB$5:$AB18,$AB18)-1</f>
        <v>19</v>
      </c>
      <c r="Q18" s="79" t="s">
        <v>86</v>
      </c>
      <c r="R18" s="87">
        <f>INDEX('(Data)Antibacterial Items'!$O$4:$X$46,MATCH($Q18,'(Data)Antibacterial Items'!$C$4:$C$46,0),MATCH(R$4,'(Data)Antibacterial Items'!$O$3:$X$3,0))</f>
        <v>66.734055041085171</v>
      </c>
      <c r="S18" s="88">
        <f>INDEX('(Data)Antibacterial Items'!$O$4:$X$46,MATCH($Q18,'(Data)Antibacterial Items'!$C$4:$C$46,0),MATCH(S$4,'(Data)Antibacterial Items'!$O$3:$X$3,0))</f>
        <v>28.758314855875831</v>
      </c>
      <c r="T18" s="88">
        <f>INDEX('(Data)Antibacterial Items'!$O$4:$X$46,MATCH($Q18,'(Data)Antibacterial Items'!$C$4:$C$46,0),MATCH(T$4,'(Data)Antibacterial Items'!$O$3:$X$3,0))</f>
        <v>2.8616147124038087</v>
      </c>
      <c r="U18" s="162">
        <f>INDEX('(Data)Antibacterial Items'!$O$4:$X$46,MATCH($Q18,'(Data)Antibacterial Items'!$C$4:$C$46,0),MATCH(U$4,'(Data)Antibacterial Items'!$O$3:$X$3,0))</f>
        <v>0.36520151297769665</v>
      </c>
      <c r="V18" s="89">
        <f>INDEX('(Data)Antibacterial Items'!$O$4:$X$46,MATCH($Q18,'(Data)Antibacterial Items'!$C$4:$C$46,0),MATCH(V$4,'(Data)Antibacterial Items'!$O$3:$X$3,0))</f>
        <v>0.47215338463545065</v>
      </c>
      <c r="W18" s="89">
        <f>INDEX('(Data)Antibacterial Items'!$O$4:$X$46,MATCH($Q18,'(Data)Antibacterial Items'!$C$4:$C$46,0),MATCH(W$4,'(Data)Antibacterial Items'!$O$3:$X$3,0))</f>
        <v>0.27781400808660495</v>
      </c>
      <c r="X18" s="89">
        <f>INDEX('(Data)Antibacterial Items'!$O$4:$X$46,MATCH($Q18,'(Data)Antibacterial Items'!$C$4:$C$46,0),MATCH(X$4,'(Data)Antibacterial Items'!$O$3:$X$3,0))</f>
        <v>0.35476718403547669</v>
      </c>
      <c r="Y18" s="89">
        <f>INDEX('(Data)Antibacterial Items'!$O$4:$X$46,MATCH($Q18,'(Data)Antibacterial Items'!$C$4:$C$46,0),MATCH(Y$4,'(Data)Antibacterial Items'!$O$3:$X$3,0))</f>
        <v>6.9127429242206856E-2</v>
      </c>
      <c r="Z18" s="89">
        <f>INDEX('(Data)Antibacterial Items'!$O$4:$X$46,MATCH($Q18,'(Data)Antibacterial Items'!$C$4:$C$46,0),MATCH(Z$4,'(Data)Antibacterial Items'!$O$3:$X$3,0))</f>
        <v>5.3475935828877004E-2</v>
      </c>
      <c r="AA18" s="89">
        <f>INDEX('(Data)Antibacterial Items'!$O$4:$X$46,MATCH($Q18,'(Data)Antibacterial Items'!$C$4:$C$46,0),MATCH(AA$4,'(Data)Antibacterial Items'!$O$3:$X$3,0))</f>
        <v>5.3475935828877004E-2</v>
      </c>
      <c r="AB18" s="82">
        <f t="shared" si="0"/>
        <v>66.734055041085171</v>
      </c>
      <c r="AD18" s="40">
        <f t="shared" si="24"/>
        <v>14</v>
      </c>
      <c r="AE18" s="38" t="str">
        <f t="shared" si="1"/>
        <v>Cumbria &amp; North East</v>
      </c>
      <c r="AF18" s="87">
        <f t="shared" si="5"/>
        <v>67.099999999999994</v>
      </c>
      <c r="AG18" s="256">
        <f>VLOOKUP($AE18,'(Data)Antibacterial Items'!$C$4:$N$46,3,FALSE)</f>
        <v>197168</v>
      </c>
      <c r="AH18" s="88">
        <f t="shared" si="6"/>
        <v>28.5</v>
      </c>
      <c r="AI18" s="256">
        <f>VLOOKUP($AE18,'(Data)Antibacterial Items'!$C$4:$N$46,4,FALSE)</f>
        <v>83887</v>
      </c>
      <c r="AJ18" s="88">
        <f t="shared" si="7"/>
        <v>1.9</v>
      </c>
      <c r="AK18" s="256">
        <f>VLOOKUP($AE18,'(Data)Antibacterial Items'!$C$4:$N$46,5,FALSE)</f>
        <v>5471</v>
      </c>
      <c r="AL18" s="162">
        <f t="shared" si="8"/>
        <v>0.5</v>
      </c>
      <c r="AM18" s="256">
        <f>VLOOKUP($AE18,'(Data)Antibacterial Items'!$C$4:$N$46,6,FALSE)</f>
        <v>1348</v>
      </c>
      <c r="AN18" s="162">
        <f t="shared" si="9"/>
        <v>1.4</v>
      </c>
      <c r="AO18" s="256">
        <f>VLOOKUP($AE18,'(Data)Antibacterial Items'!$C$4:$N$46,7,FALSE)</f>
        <v>4078</v>
      </c>
      <c r="AP18" s="162">
        <f t="shared" si="10"/>
        <v>0.2</v>
      </c>
      <c r="AQ18" s="256">
        <f>VLOOKUP($AE18,'(Data)Antibacterial Items'!$C$4:$N$46,8,FALSE)</f>
        <v>711</v>
      </c>
      <c r="AR18" s="162">
        <f t="shared" si="11"/>
        <v>0.2</v>
      </c>
      <c r="AS18" s="256">
        <f>VLOOKUP($AE18,'(Data)Antibacterial Items'!$C$4:$N$46,9,FALSE)</f>
        <v>668</v>
      </c>
      <c r="AT18" s="162">
        <f t="shared" si="12"/>
        <v>0.1</v>
      </c>
      <c r="AU18" s="256">
        <f>VLOOKUP($AE18,'(Data)Antibacterial Items'!$C$4:$N$46,10,FALSE)</f>
        <v>385</v>
      </c>
      <c r="AV18" s="162">
        <f t="shared" si="13"/>
        <v>0.1</v>
      </c>
      <c r="AW18" s="256">
        <f>VLOOKUP($AE18,'(Data)Antibacterial Items'!$C$4:$N$46,11,FALSE)</f>
        <v>235</v>
      </c>
      <c r="AX18" s="162">
        <f t="shared" si="14"/>
        <v>0</v>
      </c>
      <c r="AY18" s="256">
        <f>VLOOKUP($AE18,'(Data)Antibacterial Items'!$C$4:$N$46,12,FALSE)</f>
        <v>77</v>
      </c>
      <c r="AZ18" s="240">
        <f>VLOOKUP($AE18,'(Data)Antibacterial Items'!$C$4:$N$46,2,FALSE)</f>
        <v>294028</v>
      </c>
      <c r="BA18" s="167">
        <f t="shared" si="25"/>
        <v>29</v>
      </c>
      <c r="BB18" s="168" t="str">
        <f t="shared" si="2"/>
        <v>North London Partners In H&amp;C</v>
      </c>
      <c r="BC18" s="88">
        <f t="shared" si="15"/>
        <v>65.677536353561479</v>
      </c>
      <c r="BD18" s="169" t="e">
        <f t="shared" si="16"/>
        <v>#N/A</v>
      </c>
      <c r="BF18" s="40">
        <f>RANK($BL18,$BL$5:$BL$46)+COUNTIF($BL$5:$BL18,$BL18)-1</f>
        <v>42</v>
      </c>
      <c r="BG18" s="79" t="s">
        <v>86</v>
      </c>
      <c r="BH18" s="87">
        <f>INDEX('(Data)Fluoride Items'!$I$4:$L$46,MATCH($BG18,'(Data)Fluoride Items'!$C$4:$C$46,0),MATCH(BH$4,'(Data)Fluoride Items'!$I$3:$L$3,0))</f>
        <v>89.745993064017256</v>
      </c>
      <c r="BI18" s="88">
        <f>INDEX('(Data)Fluoride Items'!$I$4:$L$46,MATCH($BG18,'(Data)Fluoride Items'!$C$4:$C$46,0),MATCH(BI$4,'(Data)Fluoride Items'!$I$3:$L$3,0))</f>
        <v>10.254006935982755</v>
      </c>
      <c r="BJ18" s="88">
        <f>INDEX('(Data)Fluoride Items'!$I$4:$L$46,MATCH($BG18,'(Data)Fluoride Items'!$C$4:$C$46,0),MATCH(BJ$4,'(Data)Fluoride Items'!$I$3:$L$3,0))</f>
        <v>0</v>
      </c>
      <c r="BK18" s="162">
        <f>INDEX('(Data)Fluoride Items'!$I$4:$L$46,MATCH($BG18,'(Data)Fluoride Items'!$C$4:$C$46,0),MATCH(BK$4,'(Data)Fluoride Items'!$I$3:$L$3,0))</f>
        <v>0</v>
      </c>
      <c r="BL18" s="82">
        <f t="shared" si="17"/>
        <v>89.745993064017256</v>
      </c>
      <c r="BN18" s="40">
        <f t="shared" si="26"/>
        <v>14</v>
      </c>
      <c r="BO18" s="38" t="str">
        <f t="shared" si="18"/>
        <v>Cheshire &amp; Merseyside</v>
      </c>
      <c r="BP18" s="87">
        <f t="shared" si="19"/>
        <v>97.41725197736109</v>
      </c>
      <c r="BQ18" s="256">
        <f>VLOOKUP($BO18,'(Data)Fluoride Items'!$C$4:$H$46,3,FALSE)</f>
        <v>109987</v>
      </c>
      <c r="BR18" s="88">
        <f t="shared" si="20"/>
        <v>2.5703479978388528</v>
      </c>
      <c r="BS18" s="256">
        <f>VLOOKUP($BO18,'(Data)Fluoride Items'!$C$4:$H$46,4,FALSE)</f>
        <v>2902</v>
      </c>
      <c r="BT18" s="88">
        <f t="shared" si="21"/>
        <v>1.2400024800049602E-2</v>
      </c>
      <c r="BU18" s="256">
        <f>VLOOKUP($BO18,'(Data)Fluoride Items'!$C$4:$H$46,5,FALSE)</f>
        <v>14</v>
      </c>
      <c r="BV18" s="162">
        <f t="shared" si="22"/>
        <v>0</v>
      </c>
      <c r="BW18" s="256">
        <f>VLOOKUP($BO18,'(Data)Fluoride Items'!$C$4:$H$46,6,FALSE)</f>
        <v>0</v>
      </c>
      <c r="BX18" s="240">
        <f>VLOOKUP($BO18,'(Data)Fluoride Items'!$C$3:$D$46,2,FALSE)</f>
        <v>112903</v>
      </c>
      <c r="BY18" s="167">
        <f t="shared" si="27"/>
        <v>29</v>
      </c>
      <c r="BZ18" s="168" t="str">
        <f t="shared" si="3"/>
        <v>Suffolk &amp; North East Essex</v>
      </c>
      <c r="CA18" s="88">
        <f t="shared" si="4"/>
        <v>95.295709949963097</v>
      </c>
      <c r="CB18" s="169" t="e">
        <f t="shared" si="23"/>
        <v>#N/A</v>
      </c>
    </row>
    <row r="19" spans="2:80" x14ac:dyDescent="0.3">
      <c r="B19" s="209">
        <v>43983</v>
      </c>
      <c r="C19" s="152">
        <f>IF($I$14=C$16,'(Data)Overall Prescribing'!$G6,#N/A)</f>
        <v>85.46764153344219</v>
      </c>
      <c r="D19" s="153" t="e">
        <f>IF($I$14=D$16,'(Data)Overall Prescribing'!$K6,#N/A)</f>
        <v>#N/A</v>
      </c>
      <c r="E19" s="153" t="e">
        <f>IF($I$14=E$16,'(Data)Overall Prescribing'!$O6,#N/A)</f>
        <v>#N/A</v>
      </c>
      <c r="F19" s="153" t="e">
        <f>IF($I$14=F$16,'(Data)Overall Prescribing'!$S6,#N/A)</f>
        <v>#N/A</v>
      </c>
      <c r="G19" s="153" t="e">
        <f>IF($I$14=G$16,'(Data)Overall Prescribing'!$W6,#N/A)</f>
        <v>#N/A</v>
      </c>
      <c r="H19" s="154" t="e">
        <f>IF($I$14=H$16,'(Data)Overall Prescribing'!$AA6,#N/A)</f>
        <v>#N/A</v>
      </c>
      <c r="I19" s="152">
        <f>IF($I$14=I$16,'(Data)Overall Prescribing'!$I6,#N/A)</f>
        <v>51.912286520383276</v>
      </c>
      <c r="J19" s="153" t="e">
        <f>IF($I$14=J$16,'(Data)Overall Prescribing'!$M6,#N/A)</f>
        <v>#N/A</v>
      </c>
      <c r="K19" s="153" t="e">
        <f>IF($I$14=K$16,'(Data)Overall Prescribing'!$Q6,#N/A)</f>
        <v>#N/A</v>
      </c>
      <c r="L19" s="153" t="e">
        <f>IF($I$14=L$16,'(Data)Overall Prescribing'!$U6,#N/A)</f>
        <v>#N/A</v>
      </c>
      <c r="M19" s="153" t="e">
        <f>IF($I$14=M$16,'(Data)Overall Prescribing'!$Y6,#N/A)</f>
        <v>#N/A</v>
      </c>
      <c r="N19" s="154" t="e">
        <f>IF($I$14=N$16,'(Data)Overall Prescribing'!$AC6,#N/A)</f>
        <v>#N/A</v>
      </c>
      <c r="P19" s="39">
        <f>RANK($AB19,$AB$5:$AB$46)+COUNTIF($AB$5:$AB19,$AB19)-1</f>
        <v>26</v>
      </c>
      <c r="Q19" s="80" t="s">
        <v>87</v>
      </c>
      <c r="R19" s="90">
        <f>INDEX('(Data)Antibacterial Items'!$O$4:$X$46,MATCH($Q19,'(Data)Antibacterial Items'!$C$4:$C$46,0),MATCH(R$4,'(Data)Antibacterial Items'!$O$3:$X$3,0))</f>
        <v>66.11986488399846</v>
      </c>
      <c r="S19" s="91">
        <f>INDEX('(Data)Antibacterial Items'!$O$4:$X$46,MATCH($Q19,'(Data)Antibacterial Items'!$C$4:$C$46,0),MATCH(S$4,'(Data)Antibacterial Items'!$O$3:$X$3,0))</f>
        <v>29.850927405489593</v>
      </c>
      <c r="T19" s="91">
        <f>INDEX('(Data)Antibacterial Items'!$O$4:$X$46,MATCH($Q19,'(Data)Antibacterial Items'!$C$4:$C$46,0),MATCH(T$4,'(Data)Antibacterial Items'!$O$3:$X$3,0))</f>
        <v>2.1015797245089911</v>
      </c>
      <c r="U19" s="163">
        <f>INDEX('(Data)Antibacterial Items'!$O$4:$X$46,MATCH($Q19,'(Data)Antibacterial Items'!$C$4:$C$46,0),MATCH(U$4,'(Data)Antibacterial Items'!$O$3:$X$3,0))</f>
        <v>0.57242258136289159</v>
      </c>
      <c r="V19" s="92">
        <f>INDEX('(Data)Antibacterial Items'!$O$4:$X$46,MATCH($Q19,'(Data)Antibacterial Items'!$C$4:$C$46,0),MATCH(V$4,'(Data)Antibacterial Items'!$O$3:$X$3,0))</f>
        <v>0.40251623212443616</v>
      </c>
      <c r="W19" s="92">
        <f>INDEX('(Data)Antibacterial Items'!$O$4:$X$46,MATCH($Q19,'(Data)Antibacterial Items'!$C$4:$C$46,0),MATCH(W$4,'(Data)Antibacterial Items'!$O$3:$X$3,0))</f>
        <v>0.37015311798377798</v>
      </c>
      <c r="X19" s="92">
        <f>INDEX('(Data)Antibacterial Items'!$O$4:$X$46,MATCH($Q19,'(Data)Antibacterial Items'!$C$4:$C$46,0),MATCH(X$4,'(Data)Antibacterial Items'!$O$3:$X$3,0))</f>
        <v>0.39847084285685391</v>
      </c>
      <c r="Y19" s="92">
        <f>INDEX('(Data)Antibacterial Items'!$O$4:$X$46,MATCH($Q19,'(Data)Antibacterial Items'!$C$4:$C$46,0),MATCH(Y$4,'(Data)Antibacterial Items'!$O$3:$X$3,0))</f>
        <v>7.6862396084063186E-2</v>
      </c>
      <c r="Z19" s="92">
        <f>INDEX('(Data)Antibacterial Items'!$O$4:$X$46,MATCH($Q19,'(Data)Antibacterial Items'!$C$4:$C$46,0),MATCH(Z$4,'(Data)Antibacterial Items'!$O$3:$X$3,0))</f>
        <v>7.2817006816480914E-2</v>
      </c>
      <c r="AA19" s="92">
        <f>INDEX('(Data)Antibacterial Items'!$O$4:$X$46,MATCH($Q19,'(Data)Antibacterial Items'!$C$4:$C$46,0),MATCH(AA$4,'(Data)Antibacterial Items'!$O$3:$X$3,0))</f>
        <v>3.4385808774449321E-2</v>
      </c>
      <c r="AB19" s="83">
        <f t="shared" si="0"/>
        <v>66.11986488399846</v>
      </c>
      <c r="AD19" s="39">
        <f t="shared" si="24"/>
        <v>15</v>
      </c>
      <c r="AE19" s="37" t="str">
        <f t="shared" si="1"/>
        <v>Humber, Coast &amp; Vale</v>
      </c>
      <c r="AF19" s="90">
        <f t="shared" si="5"/>
        <v>67</v>
      </c>
      <c r="AG19" s="257">
        <f>VLOOKUP($AE19,'(Data)Antibacterial Items'!$C$4:$N$46,3,FALSE)</f>
        <v>93956</v>
      </c>
      <c r="AH19" s="91">
        <f t="shared" si="6"/>
        <v>27.9</v>
      </c>
      <c r="AI19" s="257">
        <f>VLOOKUP($AE19,'(Data)Antibacterial Items'!$C$4:$N$46,4,FALSE)</f>
        <v>39168</v>
      </c>
      <c r="AJ19" s="91">
        <f t="shared" si="7"/>
        <v>2.6</v>
      </c>
      <c r="AK19" s="257">
        <f>VLOOKUP($AE19,'(Data)Antibacterial Items'!$C$4:$N$46,5,FALSE)</f>
        <v>3702</v>
      </c>
      <c r="AL19" s="163">
        <f t="shared" si="8"/>
        <v>0.7</v>
      </c>
      <c r="AM19" s="257">
        <f>VLOOKUP($AE19,'(Data)Antibacterial Items'!$C$4:$N$46,6,FALSE)</f>
        <v>982</v>
      </c>
      <c r="AN19" s="163">
        <f t="shared" si="9"/>
        <v>0.8</v>
      </c>
      <c r="AO19" s="257">
        <f>VLOOKUP($AE19,'(Data)Antibacterial Items'!$C$4:$N$46,7,FALSE)</f>
        <v>1085</v>
      </c>
      <c r="AP19" s="163">
        <f t="shared" si="10"/>
        <v>0.3</v>
      </c>
      <c r="AQ19" s="257">
        <f>VLOOKUP($AE19,'(Data)Antibacterial Items'!$C$4:$N$46,8,FALSE)</f>
        <v>467</v>
      </c>
      <c r="AR19" s="163">
        <f t="shared" si="11"/>
        <v>0.3</v>
      </c>
      <c r="AS19" s="257">
        <f>VLOOKUP($AE19,'(Data)Antibacterial Items'!$C$4:$N$46,9,FALSE)</f>
        <v>387</v>
      </c>
      <c r="AT19" s="163">
        <f t="shared" si="12"/>
        <v>0.2</v>
      </c>
      <c r="AU19" s="257">
        <f>VLOOKUP($AE19,'(Data)Antibacterial Items'!$C$4:$N$46,10,FALSE)</f>
        <v>296</v>
      </c>
      <c r="AV19" s="163">
        <f t="shared" si="13"/>
        <v>0</v>
      </c>
      <c r="AW19" s="257">
        <f>VLOOKUP($AE19,'(Data)Antibacterial Items'!$C$4:$N$46,11,FALSE)</f>
        <v>70</v>
      </c>
      <c r="AX19" s="163">
        <f t="shared" si="14"/>
        <v>0.1</v>
      </c>
      <c r="AY19" s="257">
        <f>VLOOKUP($AE19,'(Data)Antibacterial Items'!$C$4:$N$46,12,FALSE)</f>
        <v>77</v>
      </c>
      <c r="AZ19" s="241">
        <f>VLOOKUP($AE19,'(Data)Antibacterial Items'!$C$4:$N$46,2,FALSE)</f>
        <v>140190</v>
      </c>
      <c r="BA19" s="170">
        <f t="shared" si="25"/>
        <v>28</v>
      </c>
      <c r="BB19" s="171" t="str">
        <f t="shared" si="2"/>
        <v>Healthier Lancashire &amp; South Cumbria</v>
      </c>
      <c r="BC19" s="91">
        <f t="shared" si="15"/>
        <v>66.033913750215504</v>
      </c>
      <c r="BD19" s="172" t="e">
        <f t="shared" si="16"/>
        <v>#N/A</v>
      </c>
      <c r="BF19" s="39">
        <f>RANK($BL19,$BL$5:$BL$46)+COUNTIF($BL$5:$BL19,$BL19)-1</f>
        <v>1</v>
      </c>
      <c r="BG19" s="80" t="s">
        <v>87</v>
      </c>
      <c r="BH19" s="90">
        <f>INDEX('(Data)Fluoride Items'!$I$4:$L$46,MATCH($BG19,'(Data)Fluoride Items'!$C$4:$C$46,0),MATCH(BH$4,'(Data)Fluoride Items'!$I$3:$L$3,0))</f>
        <v>98.910501046411426</v>
      </c>
      <c r="BI19" s="91">
        <f>INDEX('(Data)Fluoride Items'!$I$4:$L$46,MATCH($BG19,'(Data)Fluoride Items'!$C$4:$C$46,0),MATCH(BI$4,'(Data)Fluoride Items'!$I$3:$L$3,0))</f>
        <v>1.0771882309491567</v>
      </c>
      <c r="BJ19" s="91">
        <f>INDEX('(Data)Fluoride Items'!$I$4:$L$46,MATCH($BG19,'(Data)Fluoride Items'!$C$4:$C$46,0),MATCH(BJ$4,'(Data)Fluoride Items'!$I$3:$L$3,0))</f>
        <v>1.2310722639418936E-2</v>
      </c>
      <c r="BK19" s="163">
        <f>INDEX('(Data)Fluoride Items'!$I$4:$L$46,MATCH($BG19,'(Data)Fluoride Items'!$C$4:$C$46,0),MATCH(BK$4,'(Data)Fluoride Items'!$I$3:$L$3,0))</f>
        <v>0</v>
      </c>
      <c r="BL19" s="83">
        <f t="shared" si="17"/>
        <v>98.910501046411426</v>
      </c>
      <c r="BN19" s="39">
        <f t="shared" si="26"/>
        <v>15</v>
      </c>
      <c r="BO19" s="37" t="str">
        <f t="shared" si="18"/>
        <v>Hertfordshire &amp; West Essex</v>
      </c>
      <c r="BP19" s="90">
        <f t="shared" si="19"/>
        <v>97.352257636122175</v>
      </c>
      <c r="BQ19" s="257">
        <f>VLOOKUP($BO19,'(Data)Fluoride Items'!$C$4:$H$46,3,FALSE)</f>
        <v>35187</v>
      </c>
      <c r="BR19" s="91">
        <f t="shared" si="20"/>
        <v>2.6311420982735725</v>
      </c>
      <c r="BS19" s="257">
        <f>VLOOKUP($BO19,'(Data)Fluoride Items'!$C$4:$H$46,4,FALSE)</f>
        <v>951</v>
      </c>
      <c r="BT19" s="91">
        <f t="shared" si="21"/>
        <v>1.6600265604249667E-2</v>
      </c>
      <c r="BU19" s="257">
        <f>VLOOKUP($BO19,'(Data)Fluoride Items'!$C$4:$H$46,5,FALSE)</f>
        <v>6</v>
      </c>
      <c r="BV19" s="163">
        <f t="shared" si="22"/>
        <v>0</v>
      </c>
      <c r="BW19" s="257">
        <f>VLOOKUP($BO19,'(Data)Fluoride Items'!$C$4:$H$46,6,FALSE)</f>
        <v>0</v>
      </c>
      <c r="BX19" s="241">
        <f>VLOOKUP($BO19,'(Data)Fluoride Items'!$C$3:$D$46,2,FALSE)</f>
        <v>36144</v>
      </c>
      <c r="BY19" s="170">
        <f t="shared" si="27"/>
        <v>28</v>
      </c>
      <c r="BZ19" s="171" t="str">
        <f t="shared" si="3"/>
        <v>Humber, Coast &amp; Vale</v>
      </c>
      <c r="CA19" s="91">
        <f t="shared" si="4"/>
        <v>95.368061328161076</v>
      </c>
      <c r="CB19" s="172" t="e">
        <f t="shared" si="23"/>
        <v>#N/A</v>
      </c>
    </row>
    <row r="20" spans="2:80" x14ac:dyDescent="0.3">
      <c r="B20" s="208">
        <v>44013</v>
      </c>
      <c r="C20" s="150">
        <f>IF($I$14=C$16,'(Data)Overall Prescribing'!$G7,#N/A)</f>
        <v>79.572538442526934</v>
      </c>
      <c r="D20" s="215" t="e">
        <f>IF($I$14=D$16,'(Data)Overall Prescribing'!$K7,#N/A)</f>
        <v>#N/A</v>
      </c>
      <c r="E20" s="215" t="e">
        <f>IF($I$14=E$16,'(Data)Overall Prescribing'!$O7,#N/A)</f>
        <v>#N/A</v>
      </c>
      <c r="F20" s="215" t="e">
        <f>IF($I$14=F$16,'(Data)Overall Prescribing'!$S7,#N/A)</f>
        <v>#N/A</v>
      </c>
      <c r="G20" s="215" t="e">
        <f>IF($I$14=G$16,'(Data)Overall Prescribing'!$W7,#N/A)</f>
        <v>#N/A</v>
      </c>
      <c r="H20" s="151" t="e">
        <f>IF($I$14=H$16,'(Data)Overall Prescribing'!$AA7,#N/A)</f>
        <v>#N/A</v>
      </c>
      <c r="I20" s="215">
        <f>IF($I$14=I$16,'(Data)Overall Prescribing'!$I7,#N/A)</f>
        <v>37.79710655856374</v>
      </c>
      <c r="J20" s="215" t="e">
        <f>IF($I$14=J$16,'(Data)Overall Prescribing'!$M7,#N/A)</f>
        <v>#N/A</v>
      </c>
      <c r="K20" s="215" t="e">
        <f>IF($I$14=K$16,'(Data)Overall Prescribing'!$Q7,#N/A)</f>
        <v>#N/A</v>
      </c>
      <c r="L20" s="215" t="e">
        <f>IF($I$14=L$16,'(Data)Overall Prescribing'!$U7,#N/A)</f>
        <v>#N/A</v>
      </c>
      <c r="M20" s="215" t="e">
        <f>IF($I$14=M$16,'(Data)Overall Prescribing'!$Y7,#N/A)</f>
        <v>#N/A</v>
      </c>
      <c r="N20" s="151" t="e">
        <f>IF($I$14=N$16,'(Data)Overall Prescribing'!$AC7,#N/A)</f>
        <v>#N/A</v>
      </c>
      <c r="P20" s="40">
        <f>RANK($AB20,$AB$5:$AB$46)+COUNTIF($AB$5:$AB20,$AB20)-1</f>
        <v>8</v>
      </c>
      <c r="Q20" s="79" t="s">
        <v>88</v>
      </c>
      <c r="R20" s="87">
        <f>INDEX('(Data)Antibacterial Items'!$O$4:$X$46,MATCH($Q20,'(Data)Antibacterial Items'!$C$4:$C$46,0),MATCH(R$4,'(Data)Antibacterial Items'!$O$3:$X$3,0))</f>
        <v>67.705783632829863</v>
      </c>
      <c r="S20" s="88">
        <f>INDEX('(Data)Antibacterial Items'!$O$4:$X$46,MATCH($Q20,'(Data)Antibacterial Items'!$C$4:$C$46,0),MATCH(S$4,'(Data)Antibacterial Items'!$O$3:$X$3,0))</f>
        <v>28.621984305453292</v>
      </c>
      <c r="T20" s="88">
        <f>INDEX('(Data)Antibacterial Items'!$O$4:$X$46,MATCH($Q20,'(Data)Antibacterial Items'!$C$4:$C$46,0),MATCH(T$4,'(Data)Antibacterial Items'!$O$3:$X$3,0))</f>
        <v>1.8997963556280801</v>
      </c>
      <c r="U20" s="162">
        <f>INDEX('(Data)Antibacterial Items'!$O$4:$X$46,MATCH($Q20,'(Data)Antibacterial Items'!$C$4:$C$46,0),MATCH(U$4,'(Data)Antibacterial Items'!$O$3:$X$3,0))</f>
        <v>0.35090512294946041</v>
      </c>
      <c r="V20" s="89">
        <f>INDEX('(Data)Antibacterial Items'!$O$4:$X$46,MATCH($Q20,'(Data)Antibacterial Items'!$C$4:$C$46,0),MATCH(V$4,'(Data)Antibacterial Items'!$O$3:$X$3,0))</f>
        <v>0.5084475930827248</v>
      </c>
      <c r="W20" s="89">
        <f>INDEX('(Data)Antibacterial Items'!$O$4:$X$46,MATCH($Q20,'(Data)Antibacterial Items'!$C$4:$C$46,0),MATCH(W$4,'(Data)Antibacterial Items'!$O$3:$X$3,0))</f>
        <v>0.31740661877375576</v>
      </c>
      <c r="X20" s="89">
        <f>INDEX('(Data)Antibacterial Items'!$O$4:$X$46,MATCH($Q20,'(Data)Antibacterial Items'!$C$4:$C$46,0),MATCH(X$4,'(Data)Antibacterial Items'!$O$3:$X$3,0))</f>
        <v>0.33365836832434509</v>
      </c>
      <c r="Y20" s="89">
        <f>INDEX('(Data)Antibacterial Items'!$O$4:$X$46,MATCH($Q20,'(Data)Antibacterial Items'!$C$4:$C$46,0),MATCH(Y$4,'(Data)Antibacterial Items'!$O$3:$X$3,0))</f>
        <v>0.16881919431122433</v>
      </c>
      <c r="Z20" s="89">
        <f>INDEX('(Data)Antibacterial Items'!$O$4:$X$46,MATCH($Q20,'(Data)Antibacterial Items'!$C$4:$C$46,0),MATCH(Z$4,'(Data)Antibacterial Items'!$O$3:$X$3,0))</f>
        <v>7.562038566396688E-2</v>
      </c>
      <c r="AA20" s="89">
        <f>INDEX('(Data)Antibacterial Items'!$O$4:$X$46,MATCH($Q20,'(Data)Antibacterial Items'!$C$4:$C$46,0),MATCH(AA$4,'(Data)Antibacterial Items'!$O$3:$X$3,0))</f>
        <v>1.7578422983290549E-2</v>
      </c>
      <c r="AB20" s="82">
        <f t="shared" si="0"/>
        <v>67.705783632829863</v>
      </c>
      <c r="AD20" s="40">
        <f t="shared" si="24"/>
        <v>16</v>
      </c>
      <c r="AE20" s="38" t="str">
        <f t="shared" si="1"/>
        <v>The Black Country &amp; West Birmingham</v>
      </c>
      <c r="AF20" s="87">
        <f t="shared" si="5"/>
        <v>67</v>
      </c>
      <c r="AG20" s="256">
        <f>VLOOKUP($AE20,'(Data)Antibacterial Items'!$C$4:$N$46,3,FALSE)</f>
        <v>106782</v>
      </c>
      <c r="AH20" s="88">
        <f t="shared" si="6"/>
        <v>29.2</v>
      </c>
      <c r="AI20" s="256">
        <f>VLOOKUP($AE20,'(Data)Antibacterial Items'!$C$4:$N$46,4,FALSE)</f>
        <v>46526</v>
      </c>
      <c r="AJ20" s="88">
        <f t="shared" si="7"/>
        <v>2.2999999999999998</v>
      </c>
      <c r="AK20" s="256">
        <f>VLOOKUP($AE20,'(Data)Antibacterial Items'!$C$4:$N$46,5,FALSE)</f>
        <v>3603</v>
      </c>
      <c r="AL20" s="162">
        <f t="shared" si="8"/>
        <v>0.2</v>
      </c>
      <c r="AM20" s="256">
        <f>VLOOKUP($AE20,'(Data)Antibacterial Items'!$C$4:$N$46,6,FALSE)</f>
        <v>353</v>
      </c>
      <c r="AN20" s="162">
        <f t="shared" si="9"/>
        <v>0.3</v>
      </c>
      <c r="AO20" s="256">
        <f>VLOOKUP($AE20,'(Data)Antibacterial Items'!$C$4:$N$46,7,FALSE)</f>
        <v>490</v>
      </c>
      <c r="AP20" s="162">
        <f t="shared" si="10"/>
        <v>0.2</v>
      </c>
      <c r="AQ20" s="256">
        <f>VLOOKUP($AE20,'(Data)Antibacterial Items'!$C$4:$N$46,8,FALSE)</f>
        <v>290</v>
      </c>
      <c r="AR20" s="162">
        <f t="shared" si="11"/>
        <v>0.5</v>
      </c>
      <c r="AS20" s="256">
        <f>VLOOKUP($AE20,'(Data)Antibacterial Items'!$C$4:$N$46,9,FALSE)</f>
        <v>774</v>
      </c>
      <c r="AT20" s="162">
        <f t="shared" si="12"/>
        <v>0.2</v>
      </c>
      <c r="AU20" s="256">
        <f>VLOOKUP($AE20,'(Data)Antibacterial Items'!$C$4:$N$46,10,FALSE)</f>
        <v>368</v>
      </c>
      <c r="AV20" s="162">
        <f t="shared" si="13"/>
        <v>0.1</v>
      </c>
      <c r="AW20" s="256">
        <f>VLOOKUP($AE20,'(Data)Antibacterial Items'!$C$4:$N$46,11,FALSE)</f>
        <v>136</v>
      </c>
      <c r="AX20" s="162">
        <f t="shared" si="14"/>
        <v>0</v>
      </c>
      <c r="AY20" s="256">
        <f>VLOOKUP($AE20,'(Data)Antibacterial Items'!$C$4:$N$46,12,FALSE)</f>
        <v>13</v>
      </c>
      <c r="AZ20" s="240">
        <f>VLOOKUP($AE20,'(Data)Antibacterial Items'!$C$4:$N$46,2,FALSE)</f>
        <v>159335</v>
      </c>
      <c r="BA20" s="167">
        <f t="shared" si="25"/>
        <v>27</v>
      </c>
      <c r="BB20" s="168" t="str">
        <f t="shared" si="2"/>
        <v>Kent &amp; Medway</v>
      </c>
      <c r="BC20" s="88">
        <f t="shared" si="15"/>
        <v>66.111744854793471</v>
      </c>
      <c r="BD20" s="169" t="e">
        <f t="shared" si="16"/>
        <v>#N/A</v>
      </c>
      <c r="BF20" s="40">
        <f>RANK($BL20,$BL$5:$BL$46)+COUNTIF($BL$5:$BL20,$BL20)-1</f>
        <v>40</v>
      </c>
      <c r="BG20" s="79" t="s">
        <v>88</v>
      </c>
      <c r="BH20" s="87">
        <f>INDEX('(Data)Fluoride Items'!$I$4:$L$46,MATCH($BG20,'(Data)Fluoride Items'!$C$4:$C$46,0),MATCH(BH$4,'(Data)Fluoride Items'!$I$3:$L$3,0))</f>
        <v>92.869865552752685</v>
      </c>
      <c r="BI20" s="88">
        <f>INDEX('(Data)Fluoride Items'!$I$4:$L$46,MATCH($BG20,'(Data)Fluoride Items'!$C$4:$C$46,0),MATCH(BI$4,'(Data)Fluoride Items'!$I$3:$L$3,0))</f>
        <v>7.1183804848057433</v>
      </c>
      <c r="BJ20" s="88">
        <f>INDEX('(Data)Fluoride Items'!$I$4:$L$46,MATCH($BG20,'(Data)Fluoride Items'!$C$4:$C$46,0),MATCH(BJ$4,'(Data)Fluoride Items'!$I$3:$L$3,0))</f>
        <v>1.0849811484525457E-2</v>
      </c>
      <c r="BK20" s="162">
        <f>INDEX('(Data)Fluoride Items'!$I$4:$L$46,MATCH($BG20,'(Data)Fluoride Items'!$C$4:$C$46,0),MATCH(BK$4,'(Data)Fluoride Items'!$I$3:$L$3,0))</f>
        <v>9.0415095704378802E-4</v>
      </c>
      <c r="BL20" s="82">
        <f t="shared" si="17"/>
        <v>92.869865552752685</v>
      </c>
      <c r="BN20" s="40">
        <f t="shared" si="26"/>
        <v>16</v>
      </c>
      <c r="BO20" s="38" t="str">
        <f t="shared" si="18"/>
        <v>Joined Up Care Derbyshire</v>
      </c>
      <c r="BP20" s="87">
        <f t="shared" si="19"/>
        <v>97.242375702754487</v>
      </c>
      <c r="BQ20" s="256">
        <f>VLOOKUP($BO20,'(Data)Fluoride Items'!$C$4:$H$46,3,FALSE)</f>
        <v>30961</v>
      </c>
      <c r="BR20" s="88">
        <f t="shared" si="20"/>
        <v>2.7482018907629007</v>
      </c>
      <c r="BS20" s="256">
        <f>VLOOKUP($BO20,'(Data)Fluoride Items'!$C$4:$H$46,4,FALSE)</f>
        <v>875</v>
      </c>
      <c r="BT20" s="88">
        <f t="shared" si="21"/>
        <v>9.4224064826156605E-3</v>
      </c>
      <c r="BU20" s="256">
        <f>VLOOKUP($BO20,'(Data)Fluoride Items'!$C$4:$H$46,5,FALSE)</f>
        <v>3</v>
      </c>
      <c r="BV20" s="162">
        <f t="shared" si="22"/>
        <v>0</v>
      </c>
      <c r="BW20" s="256">
        <f>VLOOKUP($BO20,'(Data)Fluoride Items'!$C$4:$H$46,6,FALSE)</f>
        <v>0</v>
      </c>
      <c r="BX20" s="240">
        <f>VLOOKUP($BO20,'(Data)Fluoride Items'!$C$3:$D$46,2,FALSE)</f>
        <v>31839</v>
      </c>
      <c r="BY20" s="167">
        <f t="shared" si="27"/>
        <v>27</v>
      </c>
      <c r="BZ20" s="168" t="str">
        <f t="shared" si="3"/>
        <v>Healthier Lancashire &amp; South Cumbria</v>
      </c>
      <c r="CA20" s="88">
        <f t="shared" si="4"/>
        <v>95.507118180149206</v>
      </c>
      <c r="CB20" s="169" t="e">
        <f t="shared" si="23"/>
        <v>#N/A</v>
      </c>
    </row>
    <row r="21" spans="2:80" x14ac:dyDescent="0.3">
      <c r="B21" s="209">
        <v>44044</v>
      </c>
      <c r="C21" s="152">
        <f>IF($I$14=C$16,'(Data)Overall Prescribing'!$G8,#N/A)</f>
        <v>76.667680635579572</v>
      </c>
      <c r="D21" s="153" t="e">
        <f>IF($I$14=D$16,'(Data)Overall Prescribing'!$K8,#N/A)</f>
        <v>#N/A</v>
      </c>
      <c r="E21" s="153" t="e">
        <f>IF($I$14=E$16,'(Data)Overall Prescribing'!$O8,#N/A)</f>
        <v>#N/A</v>
      </c>
      <c r="F21" s="153" t="e">
        <f>IF($I$14=F$16,'(Data)Overall Prescribing'!$S8,#N/A)</f>
        <v>#N/A</v>
      </c>
      <c r="G21" s="153" t="e">
        <f>IF($I$14=G$16,'(Data)Overall Prescribing'!$W8,#N/A)</f>
        <v>#N/A</v>
      </c>
      <c r="H21" s="154" t="e">
        <f>IF($I$14=H$16,'(Data)Overall Prescribing'!$AA8,#N/A)</f>
        <v>#N/A</v>
      </c>
      <c r="I21" s="152">
        <f>IF($I$14=I$16,'(Data)Overall Prescribing'!$I8,#N/A)</f>
        <v>31.643705264228217</v>
      </c>
      <c r="J21" s="153" t="e">
        <f>IF($I$14=J$16,'(Data)Overall Prescribing'!$M8,#N/A)</f>
        <v>#N/A</v>
      </c>
      <c r="K21" s="153" t="e">
        <f>IF($I$14=K$16,'(Data)Overall Prescribing'!$Q8,#N/A)</f>
        <v>#N/A</v>
      </c>
      <c r="L21" s="153" t="e">
        <f>IF($I$14=L$16,'(Data)Overall Prescribing'!$U8,#N/A)</f>
        <v>#N/A</v>
      </c>
      <c r="M21" s="153" t="e">
        <f>IF($I$14=M$16,'(Data)Overall Prescribing'!$Y8,#N/A)</f>
        <v>#N/A</v>
      </c>
      <c r="N21" s="154" t="e">
        <f>IF($I$14=N$16,'(Data)Overall Prescribing'!$AC8,#N/A)</f>
        <v>#N/A</v>
      </c>
      <c r="P21" s="39">
        <f>RANK($AB21,$AB$5:$AB$46)+COUNTIF($AB$5:$AB21,$AB21)-1</f>
        <v>36</v>
      </c>
      <c r="Q21" s="80" t="s">
        <v>89</v>
      </c>
      <c r="R21" s="90">
        <f>INDEX('(Data)Antibacterial Items'!$O$4:$X$46,MATCH($Q21,'(Data)Antibacterial Items'!$C$4:$C$46,0),MATCH(R$4,'(Data)Antibacterial Items'!$O$3:$X$3,0))</f>
        <v>64.276216981487565</v>
      </c>
      <c r="S21" s="91">
        <f>INDEX('(Data)Antibacterial Items'!$O$4:$X$46,MATCH($Q21,'(Data)Antibacterial Items'!$C$4:$C$46,0),MATCH(S$4,'(Data)Antibacterial Items'!$O$3:$X$3,0))</f>
        <v>29.025069038096106</v>
      </c>
      <c r="T21" s="91">
        <f>INDEX('(Data)Antibacterial Items'!$O$4:$X$46,MATCH($Q21,'(Data)Antibacterial Items'!$C$4:$C$46,0),MATCH(T$4,'(Data)Antibacterial Items'!$O$3:$X$3,0))</f>
        <v>3.0425210074986406</v>
      </c>
      <c r="U21" s="163">
        <f>INDEX('(Data)Antibacterial Items'!$O$4:$X$46,MATCH($Q21,'(Data)Antibacterial Items'!$C$4:$C$46,0),MATCH(U$4,'(Data)Antibacterial Items'!$O$3:$X$3,0))</f>
        <v>1.2418782668611756</v>
      </c>
      <c r="V21" s="92">
        <f>INDEX('(Data)Antibacterial Items'!$O$4:$X$46,MATCH($Q21,'(Data)Antibacterial Items'!$C$4:$C$46,0),MATCH(V$4,'(Data)Antibacterial Items'!$O$3:$X$3,0))</f>
        <v>0.9861816146032395</v>
      </c>
      <c r="W21" s="92">
        <f>INDEX('(Data)Antibacterial Items'!$O$4:$X$46,MATCH($Q21,'(Data)Antibacterial Items'!$C$4:$C$46,0),MATCH(W$4,'(Data)Antibacterial Items'!$O$3:$X$3,0))</f>
        <v>0.43925993314205425</v>
      </c>
      <c r="X21" s="92">
        <f>INDEX('(Data)Antibacterial Items'!$O$4:$X$46,MATCH($Q21,'(Data)Antibacterial Items'!$C$4:$C$46,0),MATCH(X$4,'(Data)Antibacterial Items'!$O$3:$X$3,0))</f>
        <v>0.58944807204724203</v>
      </c>
      <c r="Y21" s="92">
        <f>INDEX('(Data)Antibacterial Items'!$O$4:$X$46,MATCH($Q21,'(Data)Antibacterial Items'!$C$4:$C$46,0),MATCH(Y$4,'(Data)Antibacterial Items'!$O$3:$X$3,0))</f>
        <v>0.1501881389051877</v>
      </c>
      <c r="Z21" s="92">
        <f>INDEX('(Data)Antibacterial Items'!$O$4:$X$46,MATCH($Q21,'(Data)Antibacterial Items'!$C$4:$C$46,0),MATCH(Z$4,'(Data)Antibacterial Items'!$O$3:$X$3,0))</f>
        <v>0.12488762805019191</v>
      </c>
      <c r="AA21" s="92">
        <f>INDEX('(Data)Antibacterial Items'!$O$4:$X$46,MATCH($Q21,'(Data)Antibacterial Items'!$C$4:$C$46,0),MATCH(AA$4,'(Data)Antibacterial Items'!$O$3:$X$3,0))</f>
        <v>0.12434931930859626</v>
      </c>
      <c r="AB21" s="83">
        <f t="shared" si="0"/>
        <v>64.276216981487565</v>
      </c>
      <c r="AD21" s="39">
        <f t="shared" si="24"/>
        <v>17</v>
      </c>
      <c r="AE21" s="37" t="str">
        <f t="shared" si="1"/>
        <v>SW London Health &amp; Care Partnership</v>
      </c>
      <c r="AF21" s="90">
        <f t="shared" si="5"/>
        <v>67</v>
      </c>
      <c r="AG21" s="257">
        <f>VLOOKUP($AE21,'(Data)Antibacterial Items'!$C$4:$N$46,3,FALSE)</f>
        <v>85074</v>
      </c>
      <c r="AH21" s="91">
        <f t="shared" si="6"/>
        <v>27.6</v>
      </c>
      <c r="AI21" s="257">
        <f>VLOOKUP($AE21,'(Data)Antibacterial Items'!$C$4:$N$46,4,FALSE)</f>
        <v>35121</v>
      </c>
      <c r="AJ21" s="91">
        <f t="shared" si="7"/>
        <v>3.3</v>
      </c>
      <c r="AK21" s="257">
        <f>VLOOKUP($AE21,'(Data)Antibacterial Items'!$C$4:$N$46,5,FALSE)</f>
        <v>4208</v>
      </c>
      <c r="AL21" s="163">
        <f t="shared" si="8"/>
        <v>0.4</v>
      </c>
      <c r="AM21" s="257">
        <f>VLOOKUP($AE21,'(Data)Antibacterial Items'!$C$4:$N$46,6,FALSE)</f>
        <v>567</v>
      </c>
      <c r="AN21" s="163">
        <f t="shared" si="9"/>
        <v>0.3</v>
      </c>
      <c r="AO21" s="257">
        <f>VLOOKUP($AE21,'(Data)Antibacterial Items'!$C$4:$N$46,7,FALSE)</f>
        <v>424</v>
      </c>
      <c r="AP21" s="163">
        <f t="shared" si="10"/>
        <v>0.4</v>
      </c>
      <c r="AQ21" s="257">
        <f>VLOOKUP($AE21,'(Data)Antibacterial Items'!$C$4:$N$46,8,FALSE)</f>
        <v>460</v>
      </c>
      <c r="AR21" s="163">
        <f t="shared" si="11"/>
        <v>0.6</v>
      </c>
      <c r="AS21" s="257">
        <f>VLOOKUP($AE21,'(Data)Antibacterial Items'!$C$4:$N$46,9,FALSE)</f>
        <v>704</v>
      </c>
      <c r="AT21" s="163">
        <f t="shared" si="12"/>
        <v>0.1</v>
      </c>
      <c r="AU21" s="257">
        <f>VLOOKUP($AE21,'(Data)Antibacterial Items'!$C$4:$N$46,10,FALSE)</f>
        <v>96</v>
      </c>
      <c r="AV21" s="163">
        <f t="shared" si="13"/>
        <v>0.1</v>
      </c>
      <c r="AW21" s="257">
        <f>VLOOKUP($AE21,'(Data)Antibacterial Items'!$C$4:$N$46,11,FALSE)</f>
        <v>91</v>
      </c>
      <c r="AX21" s="163">
        <f t="shared" si="14"/>
        <v>0.2</v>
      </c>
      <c r="AY21" s="257">
        <f>VLOOKUP($AE21,'(Data)Antibacterial Items'!$C$4:$N$46,12,FALSE)</f>
        <v>276</v>
      </c>
      <c r="AZ21" s="241">
        <f>VLOOKUP($AE21,'(Data)Antibacterial Items'!$C$4:$N$46,2,FALSE)</f>
        <v>127021</v>
      </c>
      <c r="BA21" s="170">
        <f t="shared" si="25"/>
        <v>26</v>
      </c>
      <c r="BB21" s="171" t="str">
        <f t="shared" si="2"/>
        <v>Gloucestershire</v>
      </c>
      <c r="BC21" s="91">
        <f t="shared" si="15"/>
        <v>66.11986488399846</v>
      </c>
      <c r="BD21" s="172" t="e">
        <f t="shared" si="16"/>
        <v>#N/A</v>
      </c>
      <c r="BF21" s="39">
        <f>RANK($BL21,$BL$5:$BL$46)+COUNTIF($BL$5:$BL21,$BL21)-1</f>
        <v>8</v>
      </c>
      <c r="BG21" s="80" t="s">
        <v>89</v>
      </c>
      <c r="BH21" s="90">
        <f>INDEX('(Data)Fluoride Items'!$I$4:$L$46,MATCH($BG21,'(Data)Fluoride Items'!$C$4:$C$46,0),MATCH(BH$4,'(Data)Fluoride Items'!$I$3:$L$3,0))</f>
        <v>98.154756527238234</v>
      </c>
      <c r="BI21" s="91">
        <f>INDEX('(Data)Fluoride Items'!$I$4:$L$46,MATCH($BG21,'(Data)Fluoride Items'!$C$4:$C$46,0),MATCH(BI$4,'(Data)Fluoride Items'!$I$3:$L$3,0))</f>
        <v>1.8384677929352247</v>
      </c>
      <c r="BJ21" s="91">
        <f>INDEX('(Data)Fluoride Items'!$I$4:$L$46,MATCH($BG21,'(Data)Fluoride Items'!$C$4:$C$46,0),MATCH(BJ$4,'(Data)Fluoride Items'!$I$3:$L$3,0))</f>
        <v>6.7756798265425962E-3</v>
      </c>
      <c r="BK21" s="163">
        <f>INDEX('(Data)Fluoride Items'!$I$4:$L$46,MATCH($BG21,'(Data)Fluoride Items'!$C$4:$C$46,0),MATCH(BK$4,'(Data)Fluoride Items'!$I$3:$L$3,0))</f>
        <v>0</v>
      </c>
      <c r="BL21" s="83">
        <f t="shared" si="17"/>
        <v>98.154756527238234</v>
      </c>
      <c r="BN21" s="39">
        <f t="shared" si="26"/>
        <v>17</v>
      </c>
      <c r="BO21" s="37" t="str">
        <f t="shared" si="18"/>
        <v>W Yorkshire &amp; Harrogate H&amp;C P/Ship</v>
      </c>
      <c r="BP21" s="90">
        <f t="shared" si="19"/>
        <v>97.093793225227344</v>
      </c>
      <c r="BQ21" s="257">
        <f>VLOOKUP($BO21,'(Data)Fluoride Items'!$C$4:$H$46,3,FALSE)</f>
        <v>65983</v>
      </c>
      <c r="BR21" s="91">
        <f t="shared" si="20"/>
        <v>2.8959062950645986</v>
      </c>
      <c r="BS21" s="257">
        <f>VLOOKUP($BO21,'(Data)Fluoride Items'!$C$4:$H$46,4,FALSE)</f>
        <v>1968</v>
      </c>
      <c r="BT21" s="91">
        <f t="shared" si="21"/>
        <v>8.8289826069042638E-3</v>
      </c>
      <c r="BU21" s="257">
        <f>VLOOKUP($BO21,'(Data)Fluoride Items'!$C$4:$H$46,5,FALSE)</f>
        <v>6</v>
      </c>
      <c r="BV21" s="163">
        <f t="shared" si="22"/>
        <v>1.4714971011507109E-3</v>
      </c>
      <c r="BW21" s="257">
        <f>VLOOKUP($BO21,'(Data)Fluoride Items'!$C$4:$H$46,6,FALSE)</f>
        <v>1</v>
      </c>
      <c r="BX21" s="241">
        <f>VLOOKUP($BO21,'(Data)Fluoride Items'!$C$3:$D$46,2,FALSE)</f>
        <v>67958</v>
      </c>
      <c r="BY21" s="170">
        <f t="shared" si="27"/>
        <v>26</v>
      </c>
      <c r="BZ21" s="171" t="str">
        <f t="shared" si="3"/>
        <v>Birmingham &amp; Solihull</v>
      </c>
      <c r="CA21" s="91">
        <f t="shared" si="4"/>
        <v>95.803850075703735</v>
      </c>
      <c r="CB21" s="172" t="e">
        <f t="shared" si="23"/>
        <v>#N/A</v>
      </c>
    </row>
    <row r="22" spans="2:80" x14ac:dyDescent="0.3">
      <c r="B22" s="208">
        <v>44075</v>
      </c>
      <c r="C22" s="150">
        <f>IF($I$14=C$16,'(Data)Overall Prescribing'!$G9,#N/A)</f>
        <v>74.696629091609196</v>
      </c>
      <c r="D22" s="215" t="e">
        <f>IF($I$14=D$16,'(Data)Overall Prescribing'!$K9,#N/A)</f>
        <v>#N/A</v>
      </c>
      <c r="E22" s="215" t="e">
        <f>IF($I$14=E$16,'(Data)Overall Prescribing'!$O9,#N/A)</f>
        <v>#N/A</v>
      </c>
      <c r="F22" s="215" t="e">
        <f>IF($I$14=F$16,'(Data)Overall Prescribing'!$S9,#N/A)</f>
        <v>#N/A</v>
      </c>
      <c r="G22" s="215" t="e">
        <f>IF($I$14=G$16,'(Data)Overall Prescribing'!$W9,#N/A)</f>
        <v>#N/A</v>
      </c>
      <c r="H22" s="151" t="e">
        <f>IF($I$14=H$16,'(Data)Overall Prescribing'!$AA9,#N/A)</f>
        <v>#N/A</v>
      </c>
      <c r="I22" s="215">
        <f>IF($I$14=I$16,'(Data)Overall Prescribing'!$I9,#N/A)</f>
        <v>28.643294719773465</v>
      </c>
      <c r="J22" s="215" t="e">
        <f>IF($I$14=J$16,'(Data)Overall Prescribing'!$M9,#N/A)</f>
        <v>#N/A</v>
      </c>
      <c r="K22" s="215" t="e">
        <f>IF($I$14=K$16,'(Data)Overall Prescribing'!$Q9,#N/A)</f>
        <v>#N/A</v>
      </c>
      <c r="L22" s="215" t="e">
        <f>IF($I$14=L$16,'(Data)Overall Prescribing'!$U9,#N/A)</f>
        <v>#N/A</v>
      </c>
      <c r="M22" s="215" t="e">
        <f>IF($I$14=M$16,'(Data)Overall Prescribing'!$Y9,#N/A)</f>
        <v>#N/A</v>
      </c>
      <c r="N22" s="151" t="e">
        <f>IF($I$14=N$16,'(Data)Overall Prescribing'!$AC9,#N/A)</f>
        <v>#N/A</v>
      </c>
      <c r="P22" s="40">
        <f>RANK($AB22,$AB$5:$AB$46)+COUNTIF($AB$5:$AB22,$AB22)-1</f>
        <v>28</v>
      </c>
      <c r="Q22" s="79" t="s">
        <v>90</v>
      </c>
      <c r="R22" s="87">
        <f>INDEX('(Data)Antibacterial Items'!$O$4:$X$46,MATCH($Q22,'(Data)Antibacterial Items'!$C$4:$C$46,0),MATCH(R$4,'(Data)Antibacterial Items'!$O$3:$X$3,0))</f>
        <v>66.033913750215504</v>
      </c>
      <c r="S22" s="88">
        <f>INDEX('(Data)Antibacterial Items'!$O$4:$X$46,MATCH($Q22,'(Data)Antibacterial Items'!$C$4:$C$46,0),MATCH(S$4,'(Data)Antibacterial Items'!$O$3:$X$3,0))</f>
        <v>29.7995222027929</v>
      </c>
      <c r="T22" s="88">
        <f>INDEX('(Data)Antibacterial Items'!$O$4:$X$46,MATCH($Q22,'(Data)Antibacterial Items'!$C$4:$C$46,0),MATCH(T$4,'(Data)Antibacterial Items'!$O$3:$X$3,0))</f>
        <v>1.6710587887594515</v>
      </c>
      <c r="U22" s="162">
        <f>INDEX('(Data)Antibacterial Items'!$O$4:$X$46,MATCH($Q22,'(Data)Antibacterial Items'!$C$4:$C$46,0),MATCH(U$4,'(Data)Antibacterial Items'!$O$3:$X$3,0))</f>
        <v>0.40822106740881214</v>
      </c>
      <c r="V22" s="89">
        <f>INDEX('(Data)Antibacterial Items'!$O$4:$X$46,MATCH($Q22,'(Data)Antibacterial Items'!$C$4:$C$46,0),MATCH(V$4,'(Data)Antibacterial Items'!$O$3:$X$3,0))</f>
        <v>0.46856143634706793</v>
      </c>
      <c r="W22" s="89">
        <f>INDEX('(Data)Antibacterial Items'!$O$4:$X$46,MATCH($Q22,'(Data)Antibacterial Items'!$C$4:$C$46,0),MATCH(W$4,'(Data)Antibacterial Items'!$O$3:$X$3,0))</f>
        <v>0.33926064576509124</v>
      </c>
      <c r="X22" s="89">
        <f>INDEX('(Data)Antibacterial Items'!$O$4:$X$46,MATCH($Q22,'(Data)Antibacterial Items'!$C$4:$C$46,0),MATCH(X$4,'(Data)Antibacterial Items'!$O$3:$X$3,0))</f>
        <v>0.26352732556707631</v>
      </c>
      <c r="Y22" s="89">
        <f>INDEX('(Data)Antibacterial Items'!$O$4:$X$46,MATCH($Q22,'(Data)Antibacterial Items'!$C$4:$C$46,0),MATCH(Y$4,'(Data)Antibacterial Items'!$O$3:$X$3,0))</f>
        <v>0.11021353101987538</v>
      </c>
      <c r="Z22" s="89">
        <f>INDEX('(Data)Antibacterial Items'!$O$4:$X$46,MATCH($Q22,'(Data)Antibacterial Items'!$C$4:$C$46,0),MATCH(Z$4,'(Data)Antibacterial Items'!$O$3:$X$3,0))</f>
        <v>0.86754673300002472</v>
      </c>
      <c r="AA22" s="89">
        <f>INDEX('(Data)Antibacterial Items'!$O$4:$X$46,MATCH($Q22,'(Data)Antibacterial Items'!$C$4:$C$46,0),MATCH(AA$4,'(Data)Antibacterial Items'!$O$3:$X$3,0))</f>
        <v>3.8174519124202645E-2</v>
      </c>
      <c r="AB22" s="82">
        <f t="shared" si="0"/>
        <v>66.033913750215504</v>
      </c>
      <c r="AD22" s="40">
        <f t="shared" si="24"/>
        <v>18</v>
      </c>
      <c r="AE22" s="38" t="str">
        <f t="shared" si="1"/>
        <v>Bedfordshire, Luton &amp; Milton Keynes</v>
      </c>
      <c r="AF22" s="87">
        <f t="shared" si="5"/>
        <v>66.900000000000006</v>
      </c>
      <c r="AG22" s="256">
        <f>VLOOKUP($AE22,'(Data)Antibacterial Items'!$C$4:$N$46,3,FALSE)</f>
        <v>61623</v>
      </c>
      <c r="AH22" s="88">
        <f t="shared" si="6"/>
        <v>28.9</v>
      </c>
      <c r="AI22" s="256">
        <f>VLOOKUP($AE22,'(Data)Antibacterial Items'!$C$4:$N$46,4,FALSE)</f>
        <v>26630</v>
      </c>
      <c r="AJ22" s="88">
        <f t="shared" si="7"/>
        <v>2.7</v>
      </c>
      <c r="AK22" s="256">
        <f>VLOOKUP($AE22,'(Data)Antibacterial Items'!$C$4:$N$46,5,FALSE)</f>
        <v>2494</v>
      </c>
      <c r="AL22" s="162">
        <f t="shared" si="8"/>
        <v>0.5</v>
      </c>
      <c r="AM22" s="256">
        <f>VLOOKUP($AE22,'(Data)Antibacterial Items'!$C$4:$N$46,6,FALSE)</f>
        <v>438</v>
      </c>
      <c r="AN22" s="162">
        <f t="shared" si="9"/>
        <v>0.1</v>
      </c>
      <c r="AO22" s="256">
        <f>VLOOKUP($AE22,'(Data)Antibacterial Items'!$C$4:$N$46,7,FALSE)</f>
        <v>117</v>
      </c>
      <c r="AP22" s="162">
        <f t="shared" si="10"/>
        <v>0.4</v>
      </c>
      <c r="AQ22" s="256">
        <f>VLOOKUP($AE22,'(Data)Antibacterial Items'!$C$4:$N$46,8,FALSE)</f>
        <v>386</v>
      </c>
      <c r="AR22" s="162">
        <f t="shared" si="11"/>
        <v>0.4</v>
      </c>
      <c r="AS22" s="256">
        <f>VLOOKUP($AE22,'(Data)Antibacterial Items'!$C$4:$N$46,9,FALSE)</f>
        <v>329</v>
      </c>
      <c r="AT22" s="162">
        <f t="shared" si="12"/>
        <v>0.1</v>
      </c>
      <c r="AU22" s="256">
        <f>VLOOKUP($AE22,'(Data)Antibacterial Items'!$C$4:$N$46,10,FALSE)</f>
        <v>49</v>
      </c>
      <c r="AV22" s="162">
        <f t="shared" si="13"/>
        <v>0.1</v>
      </c>
      <c r="AW22" s="256">
        <f>VLOOKUP($AE22,'(Data)Antibacterial Items'!$C$4:$N$46,11,FALSE)</f>
        <v>62</v>
      </c>
      <c r="AX22" s="162">
        <f t="shared" si="14"/>
        <v>0</v>
      </c>
      <c r="AY22" s="256">
        <f>VLOOKUP($AE22,'(Data)Antibacterial Items'!$C$4:$N$46,12,FALSE)</f>
        <v>33</v>
      </c>
      <c r="AZ22" s="240">
        <f>VLOOKUP($AE22,'(Data)Antibacterial Items'!$C$4:$N$46,2,FALSE)</f>
        <v>92161</v>
      </c>
      <c r="BA22" s="167">
        <f t="shared" si="25"/>
        <v>25</v>
      </c>
      <c r="BB22" s="168" t="str">
        <f t="shared" si="2"/>
        <v>Suffolk &amp; North East Essex</v>
      </c>
      <c r="BC22" s="88">
        <f t="shared" si="15"/>
        <v>66.181724800142916</v>
      </c>
      <c r="BD22" s="169" t="e">
        <f t="shared" si="16"/>
        <v>#N/A</v>
      </c>
      <c r="BF22" s="40">
        <f>RANK($BL22,$BL$5:$BL$46)+COUNTIF($BL$5:$BL22,$BL22)-1</f>
        <v>27</v>
      </c>
      <c r="BG22" s="79" t="s">
        <v>90</v>
      </c>
      <c r="BH22" s="87">
        <f>INDEX('(Data)Fluoride Items'!$I$4:$L$46,MATCH($BG22,'(Data)Fluoride Items'!$C$4:$C$46,0),MATCH(BH$4,'(Data)Fluoride Items'!$I$3:$L$3,0))</f>
        <v>95.507118180149206</v>
      </c>
      <c r="BI22" s="88">
        <f>INDEX('(Data)Fluoride Items'!$I$4:$L$46,MATCH($BG22,'(Data)Fluoride Items'!$C$4:$C$46,0),MATCH(BI$4,'(Data)Fluoride Items'!$I$3:$L$3,0))</f>
        <v>4.4611712869469429</v>
      </c>
      <c r="BJ22" s="88">
        <f>INDEX('(Data)Fluoride Items'!$I$4:$L$46,MATCH($BG22,'(Data)Fluoride Items'!$C$4:$C$46,0),MATCH(BJ$4,'(Data)Fluoride Items'!$I$3:$L$3,0))</f>
        <v>3.0041557487858202E-2</v>
      </c>
      <c r="BK22" s="162">
        <f>INDEX('(Data)Fluoride Items'!$I$4:$L$46,MATCH($BG22,'(Data)Fluoride Items'!$C$4:$C$46,0),MATCH(BK$4,'(Data)Fluoride Items'!$I$3:$L$3,0))</f>
        <v>1.6689754159921225E-3</v>
      </c>
      <c r="BL22" s="82">
        <f t="shared" si="17"/>
        <v>95.507118180149206</v>
      </c>
      <c r="BN22" s="40">
        <f t="shared" si="26"/>
        <v>18</v>
      </c>
      <c r="BO22" s="38" t="str">
        <f t="shared" si="18"/>
        <v>Coventry &amp; Warwickshire</v>
      </c>
      <c r="BP22" s="87">
        <f t="shared" si="19"/>
        <v>96.963579779628233</v>
      </c>
      <c r="BQ22" s="256">
        <f>VLOOKUP($BO22,'(Data)Fluoride Items'!$C$4:$H$46,3,FALSE)</f>
        <v>23056</v>
      </c>
      <c r="BR22" s="88">
        <f t="shared" si="20"/>
        <v>3.0111868113382121</v>
      </c>
      <c r="BS22" s="256">
        <f>VLOOKUP($BO22,'(Data)Fluoride Items'!$C$4:$H$46,4,FALSE)</f>
        <v>716</v>
      </c>
      <c r="BT22" s="88">
        <f t="shared" si="21"/>
        <v>2.5233409033560434E-2</v>
      </c>
      <c r="BU22" s="256">
        <f>VLOOKUP($BO22,'(Data)Fluoride Items'!$C$4:$H$46,5,FALSE)</f>
        <v>6</v>
      </c>
      <c r="BV22" s="162">
        <f t="shared" si="22"/>
        <v>0</v>
      </c>
      <c r="BW22" s="256">
        <f>VLOOKUP($BO22,'(Data)Fluoride Items'!$C$4:$H$46,6,FALSE)</f>
        <v>0</v>
      </c>
      <c r="BX22" s="240">
        <f>VLOOKUP($BO22,'(Data)Fluoride Items'!$C$3:$D$46,2,FALSE)</f>
        <v>23778</v>
      </c>
      <c r="BY22" s="167">
        <f t="shared" si="27"/>
        <v>25</v>
      </c>
      <c r="BZ22" s="168" t="str">
        <f t="shared" si="3"/>
        <v>South Yorkshire &amp; Bassetlaw</v>
      </c>
      <c r="CA22" s="88">
        <f t="shared" si="4"/>
        <v>95.895573929001316</v>
      </c>
      <c r="CB22" s="169" t="e">
        <f t="shared" si="23"/>
        <v>#N/A</v>
      </c>
    </row>
    <row r="23" spans="2:80" x14ac:dyDescent="0.3">
      <c r="B23" s="209">
        <v>44105</v>
      </c>
      <c r="C23" s="152">
        <f>IF($I$14=C$16,'(Data)Overall Prescribing'!$G10,#N/A)</f>
        <v>73.414530726068065</v>
      </c>
      <c r="D23" s="153" t="e">
        <f>IF($I$14=D$16,'(Data)Overall Prescribing'!$K10,#N/A)</f>
        <v>#N/A</v>
      </c>
      <c r="E23" s="153" t="e">
        <f>IF($I$14=E$16,'(Data)Overall Prescribing'!$O10,#N/A)</f>
        <v>#N/A</v>
      </c>
      <c r="F23" s="153" t="e">
        <f>IF($I$14=F$16,'(Data)Overall Prescribing'!$S10,#N/A)</f>
        <v>#N/A</v>
      </c>
      <c r="G23" s="153" t="e">
        <f>IF($I$14=G$16,'(Data)Overall Prescribing'!$W10,#N/A)</f>
        <v>#N/A</v>
      </c>
      <c r="H23" s="154" t="e">
        <f>IF($I$14=H$16,'(Data)Overall Prescribing'!$AA10,#N/A)</f>
        <v>#N/A</v>
      </c>
      <c r="I23" s="152">
        <f>IF($I$14=I$16,'(Data)Overall Prescribing'!$I10,#N/A)</f>
        <v>28.113385576537741</v>
      </c>
      <c r="J23" s="153" t="e">
        <f>IF($I$14=J$16,'(Data)Overall Prescribing'!$M10,#N/A)</f>
        <v>#N/A</v>
      </c>
      <c r="K23" s="153" t="e">
        <f>IF($I$14=K$16,'(Data)Overall Prescribing'!$Q10,#N/A)</f>
        <v>#N/A</v>
      </c>
      <c r="L23" s="153" t="e">
        <f>IF($I$14=L$16,'(Data)Overall Prescribing'!$U10,#N/A)</f>
        <v>#N/A</v>
      </c>
      <c r="M23" s="153" t="e">
        <f>IF($I$14=M$16,'(Data)Overall Prescribing'!$Y10,#N/A)</f>
        <v>#N/A</v>
      </c>
      <c r="N23" s="154" t="e">
        <f>IF($I$14=N$16,'(Data)Overall Prescribing'!$AC10,#N/A)</f>
        <v>#N/A</v>
      </c>
      <c r="P23" s="39">
        <f>RANK($AB23,$AB$5:$AB$46)+COUNTIF($AB$5:$AB23,$AB23)-1</f>
        <v>40</v>
      </c>
      <c r="Q23" s="80" t="s">
        <v>91</v>
      </c>
      <c r="R23" s="90">
        <f>INDEX('(Data)Antibacterial Items'!$O$4:$X$46,MATCH($Q23,'(Data)Antibacterial Items'!$C$4:$C$46,0),MATCH(R$4,'(Data)Antibacterial Items'!$O$3:$X$3,0))</f>
        <v>62.939635551611104</v>
      </c>
      <c r="S23" s="91">
        <f>INDEX('(Data)Antibacterial Items'!$O$4:$X$46,MATCH($Q23,'(Data)Antibacterial Items'!$C$4:$C$46,0),MATCH(S$4,'(Data)Antibacterial Items'!$O$3:$X$3,0))</f>
        <v>32.315091827824617</v>
      </c>
      <c r="T23" s="91">
        <f>INDEX('(Data)Antibacterial Items'!$O$4:$X$46,MATCH($Q23,'(Data)Antibacterial Items'!$C$4:$C$46,0),MATCH(T$4,'(Data)Antibacterial Items'!$O$3:$X$3,0))</f>
        <v>2.651054266450994</v>
      </c>
      <c r="U23" s="163">
        <f>INDEX('(Data)Antibacterial Items'!$O$4:$X$46,MATCH($Q23,'(Data)Antibacterial Items'!$C$4:$C$46,0),MATCH(U$4,'(Data)Antibacterial Items'!$O$3:$X$3,0))</f>
        <v>0.35213787772513205</v>
      </c>
      <c r="V23" s="92">
        <f>INDEX('(Data)Antibacterial Items'!$O$4:$X$46,MATCH($Q23,'(Data)Antibacterial Items'!$C$4:$C$46,0),MATCH(V$4,'(Data)Antibacterial Items'!$O$3:$X$3,0))</f>
        <v>0.39651297613764863</v>
      </c>
      <c r="W23" s="92">
        <f>INDEX('(Data)Antibacterial Items'!$O$4:$X$46,MATCH($Q23,'(Data)Antibacterial Items'!$C$4:$C$46,0),MATCH(W$4,'(Data)Antibacterial Items'!$O$3:$X$3,0))</f>
        <v>0.44661389370016746</v>
      </c>
      <c r="X23" s="92">
        <f>INDEX('(Data)Antibacterial Items'!$O$4:$X$46,MATCH($Q23,'(Data)Antibacterial Items'!$C$4:$C$46,0),MATCH(X$4,'(Data)Antibacterial Items'!$O$3:$X$3,0))</f>
        <v>0.67421520491275277</v>
      </c>
      <c r="Y23" s="92">
        <f>INDEX('(Data)Antibacterial Items'!$O$4:$X$46,MATCH($Q23,'(Data)Antibacterial Items'!$C$4:$C$46,0),MATCH(Y$4,'(Data)Antibacterial Items'!$O$3:$X$3,0))</f>
        <v>0.15459711705005796</v>
      </c>
      <c r="Z23" s="92">
        <f>INDEX('(Data)Antibacterial Items'!$O$4:$X$46,MATCH($Q23,'(Data)Antibacterial Items'!$C$4:$C$46,0),MATCH(Z$4,'(Data)Antibacterial Items'!$O$3:$X$3,0))</f>
        <v>5.8689646287522011E-2</v>
      </c>
      <c r="AA23" s="92">
        <f>INDEX('(Data)Antibacterial Items'!$O$4:$X$46,MATCH($Q23,'(Data)Antibacterial Items'!$C$4:$C$46,0),MATCH(AA$4,'(Data)Antibacterial Items'!$O$3:$X$3,0))</f>
        <v>1.1451638300004294E-2</v>
      </c>
      <c r="AB23" s="83">
        <f t="shared" si="0"/>
        <v>62.939635551611104</v>
      </c>
      <c r="AD23" s="39">
        <f t="shared" si="24"/>
        <v>19</v>
      </c>
      <c r="AE23" s="37" t="str">
        <f t="shared" si="1"/>
        <v>Frimley Health &amp; Care ICS</v>
      </c>
      <c r="AF23" s="90">
        <f t="shared" si="5"/>
        <v>66.7</v>
      </c>
      <c r="AG23" s="257">
        <f>VLOOKUP($AE23,'(Data)Antibacterial Items'!$C$4:$N$46,3,FALSE)</f>
        <v>51165</v>
      </c>
      <c r="AH23" s="91">
        <f t="shared" si="6"/>
        <v>28.8</v>
      </c>
      <c r="AI23" s="257">
        <f>VLOOKUP($AE23,'(Data)Antibacterial Items'!$C$4:$N$46,4,FALSE)</f>
        <v>22049</v>
      </c>
      <c r="AJ23" s="91">
        <f t="shared" si="7"/>
        <v>2.9</v>
      </c>
      <c r="AK23" s="257">
        <f>VLOOKUP($AE23,'(Data)Antibacterial Items'!$C$4:$N$46,5,FALSE)</f>
        <v>2194</v>
      </c>
      <c r="AL23" s="163">
        <f t="shared" si="8"/>
        <v>0.4</v>
      </c>
      <c r="AM23" s="257">
        <f>VLOOKUP($AE23,'(Data)Antibacterial Items'!$C$4:$N$46,6,FALSE)</f>
        <v>280</v>
      </c>
      <c r="AN23" s="163">
        <f t="shared" si="9"/>
        <v>0.5</v>
      </c>
      <c r="AO23" s="257">
        <f>VLOOKUP($AE23,'(Data)Antibacterial Items'!$C$4:$N$46,7,FALSE)</f>
        <v>362</v>
      </c>
      <c r="AP23" s="163">
        <f t="shared" si="10"/>
        <v>0.3</v>
      </c>
      <c r="AQ23" s="257">
        <f>VLOOKUP($AE23,'(Data)Antibacterial Items'!$C$4:$N$46,8,FALSE)</f>
        <v>213</v>
      </c>
      <c r="AR23" s="163">
        <f t="shared" si="11"/>
        <v>0.4</v>
      </c>
      <c r="AS23" s="257">
        <f>VLOOKUP($AE23,'(Data)Antibacterial Items'!$C$4:$N$46,9,FALSE)</f>
        <v>272</v>
      </c>
      <c r="AT23" s="163">
        <f t="shared" si="12"/>
        <v>0.1</v>
      </c>
      <c r="AU23" s="257">
        <f>VLOOKUP($AE23,'(Data)Antibacterial Items'!$C$4:$N$46,10,FALSE)</f>
        <v>53</v>
      </c>
      <c r="AV23" s="163">
        <f t="shared" si="13"/>
        <v>0.1</v>
      </c>
      <c r="AW23" s="257">
        <f>VLOOKUP($AE23,'(Data)Antibacterial Items'!$C$4:$N$46,11,FALSE)</f>
        <v>41</v>
      </c>
      <c r="AX23" s="163">
        <f t="shared" si="14"/>
        <v>0.1</v>
      </c>
      <c r="AY23" s="257">
        <f>VLOOKUP($AE23,'(Data)Antibacterial Items'!$C$4:$N$46,12,FALSE)</f>
        <v>41</v>
      </c>
      <c r="AZ23" s="241">
        <f>VLOOKUP($AE23,'(Data)Antibacterial Items'!$C$4:$N$46,2,FALSE)</f>
        <v>76670</v>
      </c>
      <c r="BA23" s="170">
        <f t="shared" si="25"/>
        <v>24</v>
      </c>
      <c r="BB23" s="171" t="str">
        <f t="shared" si="2"/>
        <v>Shropshire &amp; Telford &amp; Wrekin</v>
      </c>
      <c r="BC23" s="91">
        <f t="shared" si="15"/>
        <v>66.395014381591565</v>
      </c>
      <c r="BD23" s="172" t="e">
        <f t="shared" si="16"/>
        <v>#N/A</v>
      </c>
      <c r="BF23" s="39">
        <f>RANK($BL23,$BL$5:$BL$46)+COUNTIF($BL$5:$BL23,$BL23)-1</f>
        <v>5</v>
      </c>
      <c r="BG23" s="80" t="s">
        <v>91</v>
      </c>
      <c r="BH23" s="90">
        <f>INDEX('(Data)Fluoride Items'!$I$4:$L$46,MATCH($BG23,'(Data)Fluoride Items'!$C$4:$C$46,0),MATCH(BH$4,'(Data)Fluoride Items'!$I$3:$L$3,0))</f>
        <v>98.419744318181827</v>
      </c>
      <c r="BI23" s="91">
        <f>INDEX('(Data)Fluoride Items'!$I$4:$L$46,MATCH($BG23,'(Data)Fluoride Items'!$C$4:$C$46,0),MATCH(BI$4,'(Data)Fluoride Items'!$I$3:$L$3,0))</f>
        <v>1.5743371212121211</v>
      </c>
      <c r="BJ23" s="91">
        <f>INDEX('(Data)Fluoride Items'!$I$4:$L$46,MATCH($BG23,'(Data)Fluoride Items'!$C$4:$C$46,0),MATCH(BJ$4,'(Data)Fluoride Items'!$I$3:$L$3,0))</f>
        <v>5.918560606060606E-3</v>
      </c>
      <c r="BK23" s="163">
        <f>INDEX('(Data)Fluoride Items'!$I$4:$L$46,MATCH($BG23,'(Data)Fluoride Items'!$C$4:$C$46,0),MATCH(BK$4,'(Data)Fluoride Items'!$I$3:$L$3,0))</f>
        <v>0</v>
      </c>
      <c r="BL23" s="83">
        <f t="shared" si="17"/>
        <v>98.419744318181827</v>
      </c>
      <c r="BN23" s="39">
        <f t="shared" si="26"/>
        <v>19</v>
      </c>
      <c r="BO23" s="37" t="str">
        <f t="shared" si="18"/>
        <v>The Black Country &amp; West Birmingham</v>
      </c>
      <c r="BP23" s="90">
        <f t="shared" si="19"/>
        <v>96.732574179762523</v>
      </c>
      <c r="BQ23" s="257">
        <f>VLOOKUP($BO23,'(Data)Fluoride Items'!$C$4:$H$46,3,FALSE)</f>
        <v>35763</v>
      </c>
      <c r="BR23" s="91">
        <f t="shared" si="20"/>
        <v>3.2539017067431231</v>
      </c>
      <c r="BS23" s="257">
        <f>VLOOKUP($BO23,'(Data)Fluoride Items'!$C$4:$H$46,4,FALSE)</f>
        <v>1203</v>
      </c>
      <c r="BT23" s="91">
        <f t="shared" si="21"/>
        <v>1.3524113494360444E-2</v>
      </c>
      <c r="BU23" s="257">
        <f>VLOOKUP($BO23,'(Data)Fluoride Items'!$C$4:$H$46,5,FALSE)</f>
        <v>5</v>
      </c>
      <c r="BV23" s="163">
        <f t="shared" si="22"/>
        <v>0</v>
      </c>
      <c r="BW23" s="257">
        <f>VLOOKUP($BO23,'(Data)Fluoride Items'!$C$4:$H$46,6,FALSE)</f>
        <v>0</v>
      </c>
      <c r="BX23" s="241">
        <f>VLOOKUP($BO23,'(Data)Fluoride Items'!$C$3:$D$46,2,FALSE)</f>
        <v>36971</v>
      </c>
      <c r="BY23" s="170">
        <f t="shared" si="27"/>
        <v>24</v>
      </c>
      <c r="BZ23" s="171" t="str">
        <f t="shared" si="3"/>
        <v>Our Healthier South East London</v>
      </c>
      <c r="CA23" s="91">
        <f t="shared" si="4"/>
        <v>95.999605483775525</v>
      </c>
      <c r="CB23" s="172" t="e">
        <f t="shared" si="23"/>
        <v>#N/A</v>
      </c>
    </row>
    <row r="24" spans="2:80" x14ac:dyDescent="0.3">
      <c r="B24" s="208">
        <v>44136</v>
      </c>
      <c r="C24" s="150">
        <f>IF($I$14=C$16,'(Data)Overall Prescribing'!$G11,#N/A)</f>
        <v>72.65804094232071</v>
      </c>
      <c r="D24" s="215" t="e">
        <f>IF($I$14=D$16,'(Data)Overall Prescribing'!$K11,#N/A)</f>
        <v>#N/A</v>
      </c>
      <c r="E24" s="215" t="e">
        <f>IF($I$14=E$16,'(Data)Overall Prescribing'!$O11,#N/A)</f>
        <v>#N/A</v>
      </c>
      <c r="F24" s="215" t="e">
        <f>IF($I$14=F$16,'(Data)Overall Prescribing'!$S11,#N/A)</f>
        <v>#N/A</v>
      </c>
      <c r="G24" s="215" t="e">
        <f>IF($I$14=G$16,'(Data)Overall Prescribing'!$W11,#N/A)</f>
        <v>#N/A</v>
      </c>
      <c r="H24" s="151" t="e">
        <f>IF($I$14=H$16,'(Data)Overall Prescribing'!$AA11,#N/A)</f>
        <v>#N/A</v>
      </c>
      <c r="I24" s="215">
        <f>IF($I$14=I$16,'(Data)Overall Prescribing'!$I11,#N/A)</f>
        <v>26.199481319964178</v>
      </c>
      <c r="J24" s="215" t="e">
        <f>IF($I$14=J$16,'(Data)Overall Prescribing'!$M11,#N/A)</f>
        <v>#N/A</v>
      </c>
      <c r="K24" s="215" t="e">
        <f>IF($I$14=K$16,'(Data)Overall Prescribing'!$Q11,#N/A)</f>
        <v>#N/A</v>
      </c>
      <c r="L24" s="215" t="e">
        <f>IF($I$14=L$16,'(Data)Overall Prescribing'!$U11,#N/A)</f>
        <v>#N/A</v>
      </c>
      <c r="M24" s="215" t="e">
        <f>IF($I$14=M$16,'(Data)Overall Prescribing'!$Y11,#N/A)</f>
        <v>#N/A</v>
      </c>
      <c r="N24" s="151" t="e">
        <f>IF($I$14=N$16,'(Data)Overall Prescribing'!$AC11,#N/A)</f>
        <v>#N/A</v>
      </c>
      <c r="P24" s="40">
        <f>RANK($AB24,$AB$5:$AB$46)+COUNTIF($AB$5:$AB24,$AB24)-1</f>
        <v>38</v>
      </c>
      <c r="Q24" s="79" t="s">
        <v>92</v>
      </c>
      <c r="R24" s="87">
        <f>INDEX('(Data)Antibacterial Items'!$O$4:$X$46,MATCH($Q24,'(Data)Antibacterial Items'!$C$4:$C$46,0),MATCH(R$4,'(Data)Antibacterial Items'!$O$3:$X$3,0))</f>
        <v>63.809973682434716</v>
      </c>
      <c r="S24" s="88">
        <f>INDEX('(Data)Antibacterial Items'!$O$4:$X$46,MATCH($Q24,'(Data)Antibacterial Items'!$C$4:$C$46,0),MATCH(S$4,'(Data)Antibacterial Items'!$O$3:$X$3,0))</f>
        <v>30.923139213172281</v>
      </c>
      <c r="T24" s="88">
        <f>INDEX('(Data)Antibacterial Items'!$O$4:$X$46,MATCH($Q24,'(Data)Antibacterial Items'!$C$4:$C$46,0),MATCH(T$4,'(Data)Antibacterial Items'!$O$3:$X$3,0))</f>
        <v>3.0899520885349889</v>
      </c>
      <c r="U24" s="162">
        <f>INDEX('(Data)Antibacterial Items'!$O$4:$X$46,MATCH($Q24,'(Data)Antibacterial Items'!$C$4:$C$46,0),MATCH(U$4,'(Data)Antibacterial Items'!$O$3:$X$3,0))</f>
        <v>0.55806734597476215</v>
      </c>
      <c r="V24" s="89">
        <f>INDEX('(Data)Antibacterial Items'!$O$4:$X$46,MATCH($Q24,'(Data)Antibacterial Items'!$C$4:$C$46,0),MATCH(V$4,'(Data)Antibacterial Items'!$O$3:$X$3,0))</f>
        <v>0.38531614818813686</v>
      </c>
      <c r="W24" s="89">
        <f>INDEX('(Data)Antibacterial Items'!$O$4:$X$46,MATCH($Q24,'(Data)Antibacterial Items'!$C$4:$C$46,0),MATCH(W$4,'(Data)Antibacterial Items'!$O$3:$X$3,0))</f>
        <v>0.59045819555975432</v>
      </c>
      <c r="X24" s="89">
        <f>INDEX('(Data)Antibacterial Items'!$O$4:$X$46,MATCH($Q24,'(Data)Antibacterial Items'!$C$4:$C$46,0),MATCH(X$4,'(Data)Antibacterial Items'!$O$3:$X$3,0))</f>
        <v>0.25575274984816793</v>
      </c>
      <c r="Y24" s="89">
        <f>INDEX('(Data)Antibacterial Items'!$O$4:$X$46,MATCH($Q24,'(Data)Antibacterial Items'!$C$4:$C$46,0),MATCH(Y$4,'(Data)Antibacterial Items'!$O$3:$X$3,0))</f>
        <v>0.134961873270801</v>
      </c>
      <c r="Z24" s="89">
        <f>INDEX('(Data)Antibacterial Items'!$O$4:$X$46,MATCH($Q24,'(Data)Antibacterial Items'!$C$4:$C$46,0),MATCH(Z$4,'(Data)Antibacterial Items'!$O$3:$X$3,0))</f>
        <v>0.15183210742965111</v>
      </c>
      <c r="AA24" s="89">
        <f>INDEX('(Data)Antibacterial Items'!$O$4:$X$46,MATCH($Q24,'(Data)Antibacterial Items'!$C$4:$C$46,0),MATCH(AA$4,'(Data)Antibacterial Items'!$O$3:$X$3,0))</f>
        <v>0.10054659558674675</v>
      </c>
      <c r="AB24" s="82">
        <f t="shared" si="0"/>
        <v>63.809973682434716</v>
      </c>
      <c r="AD24" s="40">
        <f t="shared" si="24"/>
        <v>20</v>
      </c>
      <c r="AE24" s="38" t="str">
        <f t="shared" si="1"/>
        <v>Dorset</v>
      </c>
      <c r="AF24" s="87">
        <f t="shared" si="5"/>
        <v>66.7</v>
      </c>
      <c r="AG24" s="256">
        <f>VLOOKUP($AE24,'(Data)Antibacterial Items'!$C$4:$N$46,3,FALSE)</f>
        <v>53005</v>
      </c>
      <c r="AH24" s="88">
        <f t="shared" si="6"/>
        <v>26.4</v>
      </c>
      <c r="AI24" s="256">
        <f>VLOOKUP($AE24,'(Data)Antibacterial Items'!$C$4:$N$46,4,FALSE)</f>
        <v>21003</v>
      </c>
      <c r="AJ24" s="88">
        <f t="shared" si="7"/>
        <v>2.4</v>
      </c>
      <c r="AK24" s="256">
        <f>VLOOKUP($AE24,'(Data)Antibacterial Items'!$C$4:$N$46,5,FALSE)</f>
        <v>1897</v>
      </c>
      <c r="AL24" s="162">
        <f t="shared" si="8"/>
        <v>1.1000000000000001</v>
      </c>
      <c r="AM24" s="256">
        <f>VLOOKUP($AE24,'(Data)Antibacterial Items'!$C$4:$N$46,6,FALSE)</f>
        <v>913</v>
      </c>
      <c r="AN24" s="162">
        <f t="shared" si="9"/>
        <v>1.9</v>
      </c>
      <c r="AO24" s="256">
        <f>VLOOKUP($AE24,'(Data)Antibacterial Items'!$C$4:$N$46,7,FALSE)</f>
        <v>1478</v>
      </c>
      <c r="AP24" s="162">
        <f t="shared" si="10"/>
        <v>0.5</v>
      </c>
      <c r="AQ24" s="256">
        <f>VLOOKUP($AE24,'(Data)Antibacterial Items'!$C$4:$N$46,8,FALSE)</f>
        <v>428</v>
      </c>
      <c r="AR24" s="162">
        <f t="shared" si="11"/>
        <v>0.5</v>
      </c>
      <c r="AS24" s="256">
        <f>VLOOKUP($AE24,'(Data)Antibacterial Items'!$C$4:$N$46,9,FALSE)</f>
        <v>390</v>
      </c>
      <c r="AT24" s="162">
        <f t="shared" si="12"/>
        <v>0.1</v>
      </c>
      <c r="AU24" s="256">
        <f>VLOOKUP($AE24,'(Data)Antibacterial Items'!$C$4:$N$46,10,FALSE)</f>
        <v>112</v>
      </c>
      <c r="AV24" s="162">
        <f t="shared" si="13"/>
        <v>0.2</v>
      </c>
      <c r="AW24" s="256">
        <f>VLOOKUP($AE24,'(Data)Antibacterial Items'!$C$4:$N$46,11,FALSE)</f>
        <v>197</v>
      </c>
      <c r="AX24" s="162">
        <f t="shared" si="14"/>
        <v>0</v>
      </c>
      <c r="AY24" s="256">
        <f>VLOOKUP($AE24,'(Data)Antibacterial Items'!$C$4:$N$46,12,FALSE)</f>
        <v>20</v>
      </c>
      <c r="AZ24" s="240">
        <f>VLOOKUP($AE24,'(Data)Antibacterial Items'!$C$4:$N$46,2,FALSE)</f>
        <v>79443</v>
      </c>
      <c r="BA24" s="167">
        <f t="shared" si="25"/>
        <v>23</v>
      </c>
      <c r="BB24" s="168" t="str">
        <f t="shared" si="2"/>
        <v>Joined Up Care Derbyshire</v>
      </c>
      <c r="BC24" s="88">
        <f t="shared" si="15"/>
        <v>66.577365077825718</v>
      </c>
      <c r="BD24" s="169" t="e">
        <f t="shared" si="16"/>
        <v>#N/A</v>
      </c>
      <c r="BF24" s="40">
        <f>RANK($BL24,$BL$5:$BL$46)+COUNTIF($BL$5:$BL24,$BL24)-1</f>
        <v>15</v>
      </c>
      <c r="BG24" s="79" t="s">
        <v>92</v>
      </c>
      <c r="BH24" s="87">
        <f>INDEX('(Data)Fluoride Items'!$I$4:$L$46,MATCH($BG24,'(Data)Fluoride Items'!$C$4:$C$46,0),MATCH(BH$4,'(Data)Fluoride Items'!$I$3:$L$3,0))</f>
        <v>97.352257636122175</v>
      </c>
      <c r="BI24" s="88">
        <f>INDEX('(Data)Fluoride Items'!$I$4:$L$46,MATCH($BG24,'(Data)Fluoride Items'!$C$4:$C$46,0),MATCH(BI$4,'(Data)Fluoride Items'!$I$3:$L$3,0))</f>
        <v>2.6311420982735725</v>
      </c>
      <c r="BJ24" s="88">
        <f>INDEX('(Data)Fluoride Items'!$I$4:$L$46,MATCH($BG24,'(Data)Fluoride Items'!$C$4:$C$46,0),MATCH(BJ$4,'(Data)Fluoride Items'!$I$3:$L$3,0))</f>
        <v>1.6600265604249667E-2</v>
      </c>
      <c r="BK24" s="162">
        <f>INDEX('(Data)Fluoride Items'!$I$4:$L$46,MATCH($BG24,'(Data)Fluoride Items'!$C$4:$C$46,0),MATCH(BK$4,'(Data)Fluoride Items'!$I$3:$L$3,0))</f>
        <v>0</v>
      </c>
      <c r="BL24" s="82">
        <f t="shared" si="17"/>
        <v>97.352257636122175</v>
      </c>
      <c r="BN24" s="40">
        <f t="shared" si="26"/>
        <v>20</v>
      </c>
      <c r="BO24" s="38" t="str">
        <f t="shared" si="18"/>
        <v>Staffordshire &amp; Stoke On Trent</v>
      </c>
      <c r="BP24" s="87">
        <f t="shared" si="19"/>
        <v>96.717363751584287</v>
      </c>
      <c r="BQ24" s="256">
        <f>VLOOKUP($BO24,'(Data)Fluoride Items'!$C$4:$H$46,3,FALSE)</f>
        <v>30524</v>
      </c>
      <c r="BR24" s="88">
        <f t="shared" si="20"/>
        <v>3.2731305449936632</v>
      </c>
      <c r="BS24" s="256">
        <f>VLOOKUP($BO24,'(Data)Fluoride Items'!$C$4:$H$46,4,FALSE)</f>
        <v>1033</v>
      </c>
      <c r="BT24" s="88">
        <f t="shared" si="21"/>
        <v>9.5057034220532317E-3</v>
      </c>
      <c r="BU24" s="256">
        <f>VLOOKUP($BO24,'(Data)Fluoride Items'!$C$4:$H$46,5,FALSE)</f>
        <v>3</v>
      </c>
      <c r="BV24" s="162">
        <f t="shared" si="22"/>
        <v>0</v>
      </c>
      <c r="BW24" s="256">
        <f>VLOOKUP($BO24,'(Data)Fluoride Items'!$C$4:$H$46,6,FALSE)</f>
        <v>0</v>
      </c>
      <c r="BX24" s="240">
        <f>VLOOKUP($BO24,'(Data)Fluoride Items'!$C$3:$D$46,2,FALSE)</f>
        <v>31560</v>
      </c>
      <c r="BY24" s="167">
        <f t="shared" si="27"/>
        <v>23</v>
      </c>
      <c r="BZ24" s="168" t="str">
        <f t="shared" si="3"/>
        <v>Cambridgeshire &amp; Peterborough</v>
      </c>
      <c r="CA24" s="88">
        <f t="shared" si="4"/>
        <v>96.177390232087021</v>
      </c>
      <c r="CB24" s="169" t="e">
        <f t="shared" si="23"/>
        <v>#N/A</v>
      </c>
    </row>
    <row r="25" spans="2:80" x14ac:dyDescent="0.3">
      <c r="B25" s="209">
        <v>44166</v>
      </c>
      <c r="C25" s="152">
        <f>IF($I$14=C$16,'(Data)Overall Prescribing'!$G12,#N/A)</f>
        <v>75.234011427602226</v>
      </c>
      <c r="D25" s="153" t="e">
        <f>IF($I$14=D$16,'(Data)Overall Prescribing'!$K12,#N/A)</f>
        <v>#N/A</v>
      </c>
      <c r="E25" s="153" t="e">
        <f>IF($I$14=E$16,'(Data)Overall Prescribing'!$O12,#N/A)</f>
        <v>#N/A</v>
      </c>
      <c r="F25" s="153" t="e">
        <f>IF($I$14=F$16,'(Data)Overall Prescribing'!$S12,#N/A)</f>
        <v>#N/A</v>
      </c>
      <c r="G25" s="153" t="e">
        <f>IF($I$14=G$16,'(Data)Overall Prescribing'!$W12,#N/A)</f>
        <v>#N/A</v>
      </c>
      <c r="H25" s="154" t="e">
        <f>IF($I$14=H$16,'(Data)Overall Prescribing'!$AA12,#N/A)</f>
        <v>#N/A</v>
      </c>
      <c r="I25" s="152">
        <f>IF($I$14=I$16,'(Data)Overall Prescribing'!$I12,#N/A)</f>
        <v>29.002164150007808</v>
      </c>
      <c r="J25" s="153" t="e">
        <f>IF($I$14=J$16,'(Data)Overall Prescribing'!$M12,#N/A)</f>
        <v>#N/A</v>
      </c>
      <c r="K25" s="153" t="e">
        <f>IF($I$14=K$16,'(Data)Overall Prescribing'!$Q12,#N/A)</f>
        <v>#N/A</v>
      </c>
      <c r="L25" s="153" t="e">
        <f>IF($I$14=L$16,'(Data)Overall Prescribing'!$U12,#N/A)</f>
        <v>#N/A</v>
      </c>
      <c r="M25" s="153" t="e">
        <f>IF($I$14=M$16,'(Data)Overall Prescribing'!$Y12,#N/A)</f>
        <v>#N/A</v>
      </c>
      <c r="N25" s="154" t="e">
        <f>IF($I$14=N$16,'(Data)Overall Prescribing'!$AC12,#N/A)</f>
        <v>#N/A</v>
      </c>
      <c r="P25" s="39">
        <f>RANK($AB25,$AB$5:$AB$46)+COUNTIF($AB$5:$AB25,$AB25)-1</f>
        <v>15</v>
      </c>
      <c r="Q25" s="80" t="s">
        <v>93</v>
      </c>
      <c r="R25" s="90">
        <f>INDEX('(Data)Antibacterial Items'!$O$4:$X$46,MATCH($Q25,'(Data)Antibacterial Items'!$C$4:$C$46,0),MATCH(R$4,'(Data)Antibacterial Items'!$O$3:$X$3,0))</f>
        <v>67.020472216277909</v>
      </c>
      <c r="S25" s="91">
        <f>INDEX('(Data)Antibacterial Items'!$O$4:$X$46,MATCH($Q25,'(Data)Antibacterial Items'!$C$4:$C$46,0),MATCH(S$4,'(Data)Antibacterial Items'!$O$3:$X$3,0))</f>
        <v>27.939225337042583</v>
      </c>
      <c r="T25" s="91">
        <f>INDEX('(Data)Antibacterial Items'!$O$4:$X$46,MATCH($Q25,'(Data)Antibacterial Items'!$C$4:$C$46,0),MATCH(T$4,'(Data)Antibacterial Items'!$O$3:$X$3,0))</f>
        <v>2.6407019045580999</v>
      </c>
      <c r="U25" s="163">
        <f>INDEX('(Data)Antibacterial Items'!$O$4:$X$46,MATCH($Q25,'(Data)Antibacterial Items'!$C$4:$C$46,0),MATCH(U$4,'(Data)Antibacterial Items'!$O$3:$X$3,0))</f>
        <v>0.70047792281903132</v>
      </c>
      <c r="V25" s="92">
        <f>INDEX('(Data)Antibacterial Items'!$O$4:$X$46,MATCH($Q25,'(Data)Antibacterial Items'!$C$4:$C$46,0),MATCH(V$4,'(Data)Antibacterial Items'!$O$3:$X$3,0))</f>
        <v>0.77394963977459164</v>
      </c>
      <c r="W25" s="92">
        <f>INDEX('(Data)Antibacterial Items'!$O$4:$X$46,MATCH($Q25,'(Data)Antibacterial Items'!$C$4:$C$46,0),MATCH(W$4,'(Data)Antibacterial Items'!$O$3:$X$3,0))</f>
        <v>0.33311933804122978</v>
      </c>
      <c r="X25" s="92">
        <f>INDEX('(Data)Antibacterial Items'!$O$4:$X$46,MATCH($Q25,'(Data)Antibacterial Items'!$C$4:$C$46,0),MATCH(X$4,'(Data)Antibacterial Items'!$O$3:$X$3,0))</f>
        <v>0.27605392681361013</v>
      </c>
      <c r="Y25" s="92">
        <f>INDEX('(Data)Antibacterial Items'!$O$4:$X$46,MATCH($Q25,'(Data)Antibacterial Items'!$C$4:$C$46,0),MATCH(Y$4,'(Data)Antibacterial Items'!$O$3:$X$3,0))</f>
        <v>0.21114202154219275</v>
      </c>
      <c r="Z25" s="92">
        <f>INDEX('(Data)Antibacterial Items'!$O$4:$X$46,MATCH($Q25,'(Data)Antibacterial Items'!$C$4:$C$46,0),MATCH(Z$4,'(Data)Antibacterial Items'!$O$3:$X$3,0))</f>
        <v>4.9932234824167199E-2</v>
      </c>
      <c r="AA25" s="92">
        <f>INDEX('(Data)Antibacterial Items'!$O$4:$X$46,MATCH($Q25,'(Data)Antibacterial Items'!$C$4:$C$46,0),MATCH(AA$4,'(Data)Antibacterial Items'!$O$3:$X$3,0))</f>
        <v>5.4925458306583921E-2</v>
      </c>
      <c r="AB25" s="83">
        <f t="shared" si="0"/>
        <v>67.020472216277909</v>
      </c>
      <c r="AD25" s="39">
        <f t="shared" si="24"/>
        <v>21</v>
      </c>
      <c r="AE25" s="37" t="str">
        <f t="shared" si="1"/>
        <v>Coventry &amp; Warwickshire</v>
      </c>
      <c r="AF25" s="90">
        <f t="shared" si="5"/>
        <v>66.7</v>
      </c>
      <c r="AG25" s="257">
        <f>VLOOKUP($AE25,'(Data)Antibacterial Items'!$C$4:$N$46,3,FALSE)</f>
        <v>69882</v>
      </c>
      <c r="AH25" s="91">
        <f t="shared" si="6"/>
        <v>29.4</v>
      </c>
      <c r="AI25" s="257">
        <f>VLOOKUP($AE25,'(Data)Antibacterial Items'!$C$4:$N$46,4,FALSE)</f>
        <v>30749</v>
      </c>
      <c r="AJ25" s="91">
        <f t="shared" si="7"/>
        <v>2.6</v>
      </c>
      <c r="AK25" s="257">
        <f>VLOOKUP($AE25,'(Data)Antibacterial Items'!$C$4:$N$46,5,FALSE)</f>
        <v>2722</v>
      </c>
      <c r="AL25" s="163">
        <f t="shared" si="8"/>
        <v>0.3</v>
      </c>
      <c r="AM25" s="257">
        <f>VLOOKUP($AE25,'(Data)Antibacterial Items'!$C$4:$N$46,6,FALSE)</f>
        <v>339</v>
      </c>
      <c r="AN25" s="163">
        <f t="shared" si="9"/>
        <v>0.3</v>
      </c>
      <c r="AO25" s="257">
        <f>VLOOKUP($AE25,'(Data)Antibacterial Items'!$C$4:$N$46,7,FALSE)</f>
        <v>323</v>
      </c>
      <c r="AP25" s="163">
        <f t="shared" si="10"/>
        <v>0.2</v>
      </c>
      <c r="AQ25" s="257">
        <f>VLOOKUP($AE25,'(Data)Antibacterial Items'!$C$4:$N$46,8,FALSE)</f>
        <v>201</v>
      </c>
      <c r="AR25" s="163">
        <f t="shared" si="11"/>
        <v>0.4</v>
      </c>
      <c r="AS25" s="257">
        <f>VLOOKUP($AE25,'(Data)Antibacterial Items'!$C$4:$N$46,9,FALSE)</f>
        <v>377</v>
      </c>
      <c r="AT25" s="163">
        <f t="shared" si="12"/>
        <v>0.1</v>
      </c>
      <c r="AU25" s="257">
        <f>VLOOKUP($AE25,'(Data)Antibacterial Items'!$C$4:$N$46,10,FALSE)</f>
        <v>82</v>
      </c>
      <c r="AV25" s="163">
        <f t="shared" si="13"/>
        <v>0.1</v>
      </c>
      <c r="AW25" s="257">
        <f>VLOOKUP($AE25,'(Data)Antibacterial Items'!$C$4:$N$46,11,FALSE)</f>
        <v>67</v>
      </c>
      <c r="AX25" s="163">
        <f t="shared" si="14"/>
        <v>0</v>
      </c>
      <c r="AY25" s="257">
        <f>VLOOKUP($AE25,'(Data)Antibacterial Items'!$C$4:$N$46,12,FALSE)</f>
        <v>8</v>
      </c>
      <c r="AZ25" s="241">
        <f>VLOOKUP($AE25,'(Data)Antibacterial Items'!$C$4:$N$46,2,FALSE)</f>
        <v>104750</v>
      </c>
      <c r="BA25" s="170">
        <f t="shared" si="25"/>
        <v>22</v>
      </c>
      <c r="BB25" s="171" t="str">
        <f t="shared" si="2"/>
        <v>NW London Health &amp; Care Partnership</v>
      </c>
      <c r="BC25" s="91">
        <f t="shared" si="15"/>
        <v>66.658900180888509</v>
      </c>
      <c r="BD25" s="172" t="e">
        <f t="shared" si="16"/>
        <v>#N/A</v>
      </c>
      <c r="BF25" s="39">
        <f>RANK($BL25,$BL$5:$BL$46)+COUNTIF($BL$5:$BL25,$BL25)-1</f>
        <v>28</v>
      </c>
      <c r="BG25" s="80" t="s">
        <v>93</v>
      </c>
      <c r="BH25" s="90">
        <f>INDEX('(Data)Fluoride Items'!$I$4:$L$46,MATCH($BG25,'(Data)Fluoride Items'!$C$4:$C$46,0),MATCH(BH$4,'(Data)Fluoride Items'!$I$3:$L$3,0))</f>
        <v>95.368061328161076</v>
      </c>
      <c r="BI25" s="91">
        <f>INDEX('(Data)Fluoride Items'!$I$4:$L$46,MATCH($BG25,'(Data)Fluoride Items'!$C$4:$C$46,0),MATCH(BI$4,'(Data)Fluoride Items'!$I$3:$L$3,0))</f>
        <v>4.6157753763738807</v>
      </c>
      <c r="BJ25" s="91">
        <f>INDEX('(Data)Fluoride Items'!$I$4:$L$46,MATCH($BG25,'(Data)Fluoride Items'!$C$4:$C$46,0),MATCH(BJ$4,'(Data)Fluoride Items'!$I$3:$L$3,0))</f>
        <v>1.6163295465041101E-2</v>
      </c>
      <c r="BK25" s="163">
        <f>INDEX('(Data)Fluoride Items'!$I$4:$L$46,MATCH($BG25,'(Data)Fluoride Items'!$C$4:$C$46,0),MATCH(BK$4,'(Data)Fluoride Items'!$I$3:$L$3,0))</f>
        <v>0</v>
      </c>
      <c r="BL25" s="83">
        <f t="shared" si="17"/>
        <v>95.368061328161076</v>
      </c>
      <c r="BN25" s="39">
        <f t="shared" si="26"/>
        <v>21</v>
      </c>
      <c r="BO25" s="37" t="str">
        <f t="shared" si="18"/>
        <v>Surrey Heartlands H&amp;C Partnership</v>
      </c>
      <c r="BP25" s="90">
        <f t="shared" si="19"/>
        <v>96.474735605170395</v>
      </c>
      <c r="BQ25" s="257">
        <f>VLOOKUP($BO25,'(Data)Fluoride Items'!$C$4:$H$46,3,FALSE)</f>
        <v>24630</v>
      </c>
      <c r="BR25" s="91">
        <f t="shared" si="20"/>
        <v>3.5213474343909126</v>
      </c>
      <c r="BS25" s="257">
        <f>VLOOKUP($BO25,'(Data)Fluoride Items'!$C$4:$H$46,4,FALSE)</f>
        <v>899</v>
      </c>
      <c r="BT25" s="91">
        <f t="shared" si="21"/>
        <v>0</v>
      </c>
      <c r="BU25" s="257">
        <f>VLOOKUP($BO25,'(Data)Fluoride Items'!$C$4:$H$46,5,FALSE)</f>
        <v>0</v>
      </c>
      <c r="BV25" s="163">
        <f t="shared" si="22"/>
        <v>3.9169604386995686E-3</v>
      </c>
      <c r="BW25" s="257">
        <f>VLOOKUP($BO25,'(Data)Fluoride Items'!$C$4:$H$46,6,FALSE)</f>
        <v>1</v>
      </c>
      <c r="BX25" s="241">
        <f>VLOOKUP($BO25,'(Data)Fluoride Items'!$C$3:$D$46,2,FALSE)</f>
        <v>25530</v>
      </c>
      <c r="BY25" s="170">
        <f t="shared" si="27"/>
        <v>22</v>
      </c>
      <c r="BZ25" s="171" t="str">
        <f t="shared" si="3"/>
        <v>Devon</v>
      </c>
      <c r="CA25" s="91">
        <f t="shared" si="4"/>
        <v>96.363338520763378</v>
      </c>
      <c r="CB25" s="172" t="e">
        <f t="shared" si="23"/>
        <v>#N/A</v>
      </c>
    </row>
    <row r="26" spans="2:80" x14ac:dyDescent="0.3">
      <c r="B26" s="208">
        <v>44197</v>
      </c>
      <c r="C26" s="150">
        <f>IF($I$14=C$16,'(Data)Overall Prescribing'!$G13,#N/A)</f>
        <v>70.417038265085026</v>
      </c>
      <c r="D26" s="215" t="e">
        <f>IF($I$14=D$16,'(Data)Overall Prescribing'!$K13,#N/A)</f>
        <v>#N/A</v>
      </c>
      <c r="E26" s="215" t="e">
        <f>IF($I$14=E$16,'(Data)Overall Prescribing'!$O13,#N/A)</f>
        <v>#N/A</v>
      </c>
      <c r="F26" s="215" t="e">
        <f>IF($I$14=F$16,'(Data)Overall Prescribing'!$S13,#N/A)</f>
        <v>#N/A</v>
      </c>
      <c r="G26" s="215" t="e">
        <f>IF($I$14=G$16,'(Data)Overall Prescribing'!$W13,#N/A)</f>
        <v>#N/A</v>
      </c>
      <c r="H26" s="151" t="e">
        <f>IF($I$14=H$16,'(Data)Overall Prescribing'!$AA13,#N/A)</f>
        <v>#N/A</v>
      </c>
      <c r="I26" s="215">
        <f>IF($I$14=I$16,'(Data)Overall Prescribing'!$I13,#N/A)</f>
        <v>22.91840069552941</v>
      </c>
      <c r="J26" s="215" t="e">
        <f>IF($I$14=J$16,'(Data)Overall Prescribing'!$M13,#N/A)</f>
        <v>#N/A</v>
      </c>
      <c r="K26" s="215" t="e">
        <f>IF($I$14=K$16,'(Data)Overall Prescribing'!$Q13,#N/A)</f>
        <v>#N/A</v>
      </c>
      <c r="L26" s="215" t="e">
        <f>IF($I$14=L$16,'(Data)Overall Prescribing'!$U13,#N/A)</f>
        <v>#N/A</v>
      </c>
      <c r="M26" s="215" t="e">
        <f>IF($I$14=M$16,'(Data)Overall Prescribing'!$Y13,#N/A)</f>
        <v>#N/A</v>
      </c>
      <c r="N26" s="151" t="e">
        <f>IF($I$14=N$16,'(Data)Overall Prescribing'!$AC13,#N/A)</f>
        <v>#N/A</v>
      </c>
      <c r="P26" s="40">
        <f>RANK($AB26,$AB$5:$AB$46)+COUNTIF($AB$5:$AB26,$AB26)-1</f>
        <v>23</v>
      </c>
      <c r="Q26" s="79" t="s">
        <v>94</v>
      </c>
      <c r="R26" s="87">
        <f>INDEX('(Data)Antibacterial Items'!$O$4:$X$46,MATCH($Q26,'(Data)Antibacterial Items'!$C$4:$C$46,0),MATCH(R$4,'(Data)Antibacterial Items'!$O$3:$X$3,0))</f>
        <v>66.577365077825718</v>
      </c>
      <c r="S26" s="88">
        <f>INDEX('(Data)Antibacterial Items'!$O$4:$X$46,MATCH($Q26,'(Data)Antibacterial Items'!$C$4:$C$46,0),MATCH(S$4,'(Data)Antibacterial Items'!$O$3:$X$3,0))</f>
        <v>27.665713038840128</v>
      </c>
      <c r="T26" s="88">
        <f>INDEX('(Data)Antibacterial Items'!$O$4:$X$46,MATCH($Q26,'(Data)Antibacterial Items'!$C$4:$C$46,0),MATCH(T$4,'(Data)Antibacterial Items'!$O$3:$X$3,0))</f>
        <v>1.8898802308102605</v>
      </c>
      <c r="U26" s="162">
        <f>INDEX('(Data)Antibacterial Items'!$O$4:$X$46,MATCH($Q26,'(Data)Antibacterial Items'!$C$4:$C$46,0),MATCH(U$4,'(Data)Antibacterial Items'!$O$3:$X$3,0))</f>
        <v>0.42913252194152163</v>
      </c>
      <c r="V26" s="89">
        <f>INDEX('(Data)Antibacterial Items'!$O$4:$X$46,MATCH($Q26,'(Data)Antibacterial Items'!$C$4:$C$46,0),MATCH(V$4,'(Data)Antibacterial Items'!$O$3:$X$3,0))</f>
        <v>2.0886873878679144</v>
      </c>
      <c r="W26" s="89">
        <f>INDEX('(Data)Antibacterial Items'!$O$4:$X$46,MATCH($Q26,'(Data)Antibacterial Items'!$C$4:$C$46,0),MATCH(W$4,'(Data)Antibacterial Items'!$O$3:$X$3,0))</f>
        <v>0.3867041652523881</v>
      </c>
      <c r="X26" s="89">
        <f>INDEX('(Data)Antibacterial Items'!$O$4:$X$46,MATCH($Q26,'(Data)Antibacterial Items'!$C$4:$C$46,0),MATCH(X$4,'(Data)Antibacterial Items'!$O$3:$X$3,0))</f>
        <v>0.56005430829656211</v>
      </c>
      <c r="Y26" s="89">
        <f>INDEX('(Data)Antibacterial Items'!$O$4:$X$46,MATCH($Q26,'(Data)Antibacterial Items'!$C$4:$C$46,0),MATCH(Y$4,'(Data)Antibacterial Items'!$O$3:$X$3,0))</f>
        <v>0.15274208408088055</v>
      </c>
      <c r="Z26" s="89">
        <f>INDEX('(Data)Antibacterial Items'!$O$4:$X$46,MATCH($Q26,'(Data)Antibacterial Items'!$C$4:$C$46,0),MATCH(Z$4,'(Data)Antibacterial Items'!$O$3:$X$3,0))</f>
        <v>4.2428356689133494E-2</v>
      </c>
      <c r="AA26" s="89">
        <f>INDEX('(Data)Antibacterial Items'!$O$4:$X$46,MATCH($Q26,'(Data)Antibacterial Items'!$C$4:$C$46,0),MATCH(AA$4,'(Data)Antibacterial Items'!$O$3:$X$3,0))</f>
        <v>0.2072928283954808</v>
      </c>
      <c r="AB26" s="82">
        <f t="shared" si="0"/>
        <v>66.577365077825718</v>
      </c>
      <c r="AD26" s="40">
        <f t="shared" si="24"/>
        <v>22</v>
      </c>
      <c r="AE26" s="38" t="str">
        <f t="shared" si="1"/>
        <v>NW London Health &amp; Care Partnership</v>
      </c>
      <c r="AF26" s="87">
        <f t="shared" si="5"/>
        <v>66.7</v>
      </c>
      <c r="AG26" s="256">
        <f>VLOOKUP($AE26,'(Data)Antibacterial Items'!$C$4:$N$46,3,FALSE)</f>
        <v>157353</v>
      </c>
      <c r="AH26" s="88">
        <f t="shared" si="6"/>
        <v>28.9</v>
      </c>
      <c r="AI26" s="256">
        <f>VLOOKUP($AE26,'(Data)Antibacterial Items'!$C$4:$N$46,4,FALSE)</f>
        <v>68321</v>
      </c>
      <c r="AJ26" s="88">
        <f t="shared" si="7"/>
        <v>2.5</v>
      </c>
      <c r="AK26" s="256">
        <f>VLOOKUP($AE26,'(Data)Antibacterial Items'!$C$4:$N$46,5,FALSE)</f>
        <v>5811</v>
      </c>
      <c r="AL26" s="162">
        <f t="shared" si="8"/>
        <v>0.3</v>
      </c>
      <c r="AM26" s="256">
        <f>VLOOKUP($AE26,'(Data)Antibacterial Items'!$C$4:$N$46,6,FALSE)</f>
        <v>658</v>
      </c>
      <c r="AN26" s="162">
        <f t="shared" si="9"/>
        <v>0.4</v>
      </c>
      <c r="AO26" s="256">
        <f>VLOOKUP($AE26,'(Data)Antibacterial Items'!$C$4:$N$46,7,FALSE)</f>
        <v>834</v>
      </c>
      <c r="AP26" s="162">
        <f t="shared" si="10"/>
        <v>0.5</v>
      </c>
      <c r="AQ26" s="256">
        <f>VLOOKUP($AE26,'(Data)Antibacterial Items'!$C$4:$N$46,8,FALSE)</f>
        <v>1143</v>
      </c>
      <c r="AR26" s="162">
        <f t="shared" si="11"/>
        <v>0.4</v>
      </c>
      <c r="AS26" s="256">
        <f>VLOOKUP($AE26,'(Data)Antibacterial Items'!$C$4:$N$46,9,FALSE)</f>
        <v>1059</v>
      </c>
      <c r="AT26" s="162">
        <f t="shared" si="12"/>
        <v>0.1</v>
      </c>
      <c r="AU26" s="256">
        <f>VLOOKUP($AE26,'(Data)Antibacterial Items'!$C$4:$N$46,10,FALSE)</f>
        <v>288</v>
      </c>
      <c r="AV26" s="162">
        <f t="shared" si="13"/>
        <v>0.1</v>
      </c>
      <c r="AW26" s="256">
        <f>VLOOKUP($AE26,'(Data)Antibacterial Items'!$C$4:$N$46,11,FALSE)</f>
        <v>149</v>
      </c>
      <c r="AX26" s="162">
        <f t="shared" si="14"/>
        <v>0.2</v>
      </c>
      <c r="AY26" s="256">
        <f>VLOOKUP($AE26,'(Data)Antibacterial Items'!$C$4:$N$46,12,FALSE)</f>
        <v>441</v>
      </c>
      <c r="AZ26" s="240">
        <f>VLOOKUP($AE26,'(Data)Antibacterial Items'!$C$4:$N$46,2,FALSE)</f>
        <v>236057</v>
      </c>
      <c r="BA26" s="167">
        <f t="shared" si="25"/>
        <v>21</v>
      </c>
      <c r="BB26" s="168" t="str">
        <f t="shared" si="2"/>
        <v>Coventry &amp; Warwickshire</v>
      </c>
      <c r="BC26" s="88">
        <f t="shared" si="15"/>
        <v>66.713126491646776</v>
      </c>
      <c r="BD26" s="169" t="e">
        <f t="shared" si="16"/>
        <v>#N/A</v>
      </c>
      <c r="BF26" s="40">
        <f>RANK($BL26,$BL$5:$BL$46)+COUNTIF($BL$5:$BL26,$BL26)-1</f>
        <v>16</v>
      </c>
      <c r="BG26" s="79" t="s">
        <v>94</v>
      </c>
      <c r="BH26" s="87">
        <f>INDEX('(Data)Fluoride Items'!$I$4:$L$46,MATCH($BG26,'(Data)Fluoride Items'!$C$4:$C$46,0),MATCH(BH$4,'(Data)Fluoride Items'!$I$3:$L$3,0))</f>
        <v>97.242375702754487</v>
      </c>
      <c r="BI26" s="88">
        <f>INDEX('(Data)Fluoride Items'!$I$4:$L$46,MATCH($BG26,'(Data)Fluoride Items'!$C$4:$C$46,0),MATCH(BI$4,'(Data)Fluoride Items'!$I$3:$L$3,0))</f>
        <v>2.7482018907629007</v>
      </c>
      <c r="BJ26" s="88">
        <f>INDEX('(Data)Fluoride Items'!$I$4:$L$46,MATCH($BG26,'(Data)Fluoride Items'!$C$4:$C$46,0),MATCH(BJ$4,'(Data)Fluoride Items'!$I$3:$L$3,0))</f>
        <v>9.4224064826156605E-3</v>
      </c>
      <c r="BK26" s="162">
        <f>INDEX('(Data)Fluoride Items'!$I$4:$L$46,MATCH($BG26,'(Data)Fluoride Items'!$C$4:$C$46,0),MATCH(BK$4,'(Data)Fluoride Items'!$I$3:$L$3,0))</f>
        <v>0</v>
      </c>
      <c r="BL26" s="82">
        <f t="shared" si="17"/>
        <v>97.242375702754487</v>
      </c>
      <c r="BN26" s="40">
        <f t="shared" si="26"/>
        <v>22</v>
      </c>
      <c r="BO26" s="38" t="str">
        <f t="shared" si="18"/>
        <v>Devon</v>
      </c>
      <c r="BP26" s="87">
        <f t="shared" si="19"/>
        <v>96.363338520763378</v>
      </c>
      <c r="BQ26" s="256">
        <f>VLOOKUP($BO26,'(Data)Fluoride Items'!$C$4:$H$46,3,FALSE)</f>
        <v>23530</v>
      </c>
      <c r="BR26" s="88">
        <f t="shared" si="20"/>
        <v>3.6325661397329836</v>
      </c>
      <c r="BS26" s="256">
        <f>VLOOKUP($BO26,'(Data)Fluoride Items'!$C$4:$H$46,4,FALSE)</f>
        <v>887</v>
      </c>
      <c r="BT26" s="88">
        <f t="shared" si="21"/>
        <v>4.0953395036448514E-3</v>
      </c>
      <c r="BU26" s="256">
        <f>VLOOKUP($BO26,'(Data)Fluoride Items'!$C$4:$H$46,5,FALSE)</f>
        <v>1</v>
      </c>
      <c r="BV26" s="162">
        <f t="shared" si="22"/>
        <v>0</v>
      </c>
      <c r="BW26" s="256">
        <f>VLOOKUP($BO26,'(Data)Fluoride Items'!$C$4:$H$46,6,FALSE)</f>
        <v>0</v>
      </c>
      <c r="BX26" s="240">
        <f>VLOOKUP($BO26,'(Data)Fluoride Items'!$C$3:$D$46,2,FALSE)</f>
        <v>24418</v>
      </c>
      <c r="BY26" s="167">
        <f t="shared" si="27"/>
        <v>21</v>
      </c>
      <c r="BZ26" s="168" t="str">
        <f t="shared" si="3"/>
        <v>Surrey Heartlands H&amp;C Partnership</v>
      </c>
      <c r="CA26" s="88">
        <f t="shared" si="4"/>
        <v>96.474735605170395</v>
      </c>
      <c r="CB26" s="169" t="e">
        <f t="shared" si="23"/>
        <v>#N/A</v>
      </c>
    </row>
    <row r="27" spans="2:80" x14ac:dyDescent="0.3">
      <c r="B27" s="209">
        <v>44228</v>
      </c>
      <c r="C27" s="152">
        <f>IF($I$14=C$16,'(Data)Overall Prescribing'!$G14,#N/A)</f>
        <v>67.092732039501783</v>
      </c>
      <c r="D27" s="153" t="e">
        <f>IF($I$14=D$16,'(Data)Overall Prescribing'!$K14,#N/A)</f>
        <v>#N/A</v>
      </c>
      <c r="E27" s="153" t="e">
        <f>IF($I$14=E$16,'(Data)Overall Prescribing'!$O14,#N/A)</f>
        <v>#N/A</v>
      </c>
      <c r="F27" s="153" t="e">
        <f>IF($I$14=F$16,'(Data)Overall Prescribing'!$S14,#N/A)</f>
        <v>#N/A</v>
      </c>
      <c r="G27" s="153" t="e">
        <f>IF($I$14=G$16,'(Data)Overall Prescribing'!$W14,#N/A)</f>
        <v>#N/A</v>
      </c>
      <c r="H27" s="154" t="e">
        <f>IF($I$14=H$16,'(Data)Overall Prescribing'!$AA14,#N/A)</f>
        <v>#N/A</v>
      </c>
      <c r="I27" s="152">
        <f>IF($I$14=I$16,'(Data)Overall Prescribing'!$I14,#N/A)</f>
        <v>20.112506275958967</v>
      </c>
      <c r="J27" s="153" t="e">
        <f>IF($I$14=J$16,'(Data)Overall Prescribing'!$M14,#N/A)</f>
        <v>#N/A</v>
      </c>
      <c r="K27" s="153" t="e">
        <f>IF($I$14=K$16,'(Data)Overall Prescribing'!$Q14,#N/A)</f>
        <v>#N/A</v>
      </c>
      <c r="L27" s="153" t="e">
        <f>IF($I$14=L$16,'(Data)Overall Prescribing'!$U14,#N/A)</f>
        <v>#N/A</v>
      </c>
      <c r="M27" s="153" t="e">
        <f>IF($I$14=M$16,'(Data)Overall Prescribing'!$Y14,#N/A)</f>
        <v>#N/A</v>
      </c>
      <c r="N27" s="154" t="e">
        <f>IF($I$14=N$16,'(Data)Overall Prescribing'!$AC14,#N/A)</f>
        <v>#N/A</v>
      </c>
      <c r="P27" s="39">
        <f>RANK($AB27,$AB$5:$AB$46)+COUNTIF($AB$5:$AB27,$AB27)-1</f>
        <v>27</v>
      </c>
      <c r="Q27" s="80" t="s">
        <v>95</v>
      </c>
      <c r="R27" s="90">
        <f>INDEX('(Data)Antibacterial Items'!$O$4:$X$46,MATCH($Q27,'(Data)Antibacterial Items'!$C$4:$C$46,0),MATCH(R$4,'(Data)Antibacterial Items'!$O$3:$X$3,0))</f>
        <v>66.111744854793471</v>
      </c>
      <c r="S27" s="91">
        <f>INDEX('(Data)Antibacterial Items'!$O$4:$X$46,MATCH($Q27,'(Data)Antibacterial Items'!$C$4:$C$46,0),MATCH(S$4,'(Data)Antibacterial Items'!$O$3:$X$3,0))</f>
        <v>28.781667379628313</v>
      </c>
      <c r="T27" s="91">
        <f>INDEX('(Data)Antibacterial Items'!$O$4:$X$46,MATCH($Q27,'(Data)Antibacterial Items'!$C$4:$C$46,0),MATCH(T$4,'(Data)Antibacterial Items'!$O$3:$X$3,0))</f>
        <v>2.2113693616616756</v>
      </c>
      <c r="U27" s="163">
        <f>INDEX('(Data)Antibacterial Items'!$O$4:$X$46,MATCH($Q27,'(Data)Antibacterial Items'!$C$4:$C$46,0),MATCH(U$4,'(Data)Antibacterial Items'!$O$3:$X$3,0))</f>
        <v>0.89239032273397034</v>
      </c>
      <c r="V27" s="92">
        <f>INDEX('(Data)Antibacterial Items'!$O$4:$X$46,MATCH($Q27,'(Data)Antibacterial Items'!$C$4:$C$46,0),MATCH(V$4,'(Data)Antibacterial Items'!$O$3:$X$3,0))</f>
        <v>0.24003041969675362</v>
      </c>
      <c r="W27" s="92">
        <f>INDEX('(Data)Antibacterial Items'!$O$4:$X$46,MATCH($Q27,'(Data)Antibacterial Items'!$C$4:$C$46,0),MATCH(W$4,'(Data)Antibacterial Items'!$O$3:$X$3,0))</f>
        <v>1.0005228385379534</v>
      </c>
      <c r="X27" s="92">
        <f>INDEX('(Data)Antibacterial Items'!$O$4:$X$46,MATCH($Q27,'(Data)Antibacterial Items'!$C$4:$C$46,0),MATCH(X$4,'(Data)Antibacterial Items'!$O$3:$X$3,0))</f>
        <v>0.4372831408336898</v>
      </c>
      <c r="Y27" s="92">
        <f>INDEX('(Data)Antibacterial Items'!$O$4:$X$46,MATCH($Q27,'(Data)Antibacterial Items'!$C$4:$C$46,0),MATCH(Y$4,'(Data)Antibacterial Items'!$O$3:$X$3,0))</f>
        <v>0.17467560245258806</v>
      </c>
      <c r="Z27" s="92">
        <f>INDEX('(Data)Antibacterial Items'!$O$4:$X$46,MATCH($Q27,'(Data)Antibacterial Items'!$C$4:$C$46,0),MATCH(Z$4,'(Data)Antibacterial Items'!$O$3:$X$3,0))</f>
        <v>0.11110318931508152</v>
      </c>
      <c r="AA27" s="92">
        <f>INDEX('(Data)Antibacterial Items'!$O$4:$X$46,MATCH($Q27,'(Data)Antibacterial Items'!$C$4:$C$46,0),MATCH(AA$4,'(Data)Antibacterial Items'!$O$3:$X$3,0))</f>
        <v>3.9212890346499357E-2</v>
      </c>
      <c r="AB27" s="83">
        <f t="shared" si="0"/>
        <v>66.111744854793471</v>
      </c>
      <c r="AD27" s="39">
        <f t="shared" si="24"/>
        <v>23</v>
      </c>
      <c r="AE27" s="37" t="str">
        <f t="shared" si="1"/>
        <v>Joined Up Care Derbyshire</v>
      </c>
      <c r="AF27" s="90">
        <f t="shared" si="5"/>
        <v>66.599999999999994</v>
      </c>
      <c r="AG27" s="257">
        <f>VLOOKUP($AE27,'(Data)Antibacterial Items'!$C$4:$N$46,3,FALSE)</f>
        <v>54921</v>
      </c>
      <c r="AH27" s="91">
        <f t="shared" si="6"/>
        <v>27.7</v>
      </c>
      <c r="AI27" s="257">
        <f>VLOOKUP($AE27,'(Data)Antibacterial Items'!$C$4:$N$46,4,FALSE)</f>
        <v>22822</v>
      </c>
      <c r="AJ27" s="91">
        <f t="shared" si="7"/>
        <v>1.9</v>
      </c>
      <c r="AK27" s="257">
        <f>VLOOKUP($AE27,'(Data)Antibacterial Items'!$C$4:$N$46,5,FALSE)</f>
        <v>1559</v>
      </c>
      <c r="AL27" s="163">
        <f t="shared" si="8"/>
        <v>0.4</v>
      </c>
      <c r="AM27" s="257">
        <f>VLOOKUP($AE27,'(Data)Antibacterial Items'!$C$4:$N$46,6,FALSE)</f>
        <v>354</v>
      </c>
      <c r="AN27" s="163">
        <f t="shared" si="9"/>
        <v>2.1</v>
      </c>
      <c r="AO27" s="257">
        <f>VLOOKUP($AE27,'(Data)Antibacterial Items'!$C$4:$N$46,7,FALSE)</f>
        <v>1723</v>
      </c>
      <c r="AP27" s="163">
        <f t="shared" si="10"/>
        <v>0.4</v>
      </c>
      <c r="AQ27" s="257">
        <f>VLOOKUP($AE27,'(Data)Antibacterial Items'!$C$4:$N$46,8,FALSE)</f>
        <v>319</v>
      </c>
      <c r="AR27" s="163">
        <f t="shared" si="11"/>
        <v>0.6</v>
      </c>
      <c r="AS27" s="257">
        <f>VLOOKUP($AE27,'(Data)Antibacterial Items'!$C$4:$N$46,9,FALSE)</f>
        <v>462</v>
      </c>
      <c r="AT27" s="163">
        <f t="shared" si="12"/>
        <v>0.2</v>
      </c>
      <c r="AU27" s="257">
        <f>VLOOKUP($AE27,'(Data)Antibacterial Items'!$C$4:$N$46,10,FALSE)</f>
        <v>126</v>
      </c>
      <c r="AV27" s="163">
        <f t="shared" si="13"/>
        <v>0</v>
      </c>
      <c r="AW27" s="257">
        <f>VLOOKUP($AE27,'(Data)Antibacterial Items'!$C$4:$N$46,11,FALSE)</f>
        <v>35</v>
      </c>
      <c r="AX27" s="163">
        <f t="shared" si="14"/>
        <v>0.2</v>
      </c>
      <c r="AY27" s="257">
        <f>VLOOKUP($AE27,'(Data)Antibacterial Items'!$C$4:$N$46,12,FALSE)</f>
        <v>171</v>
      </c>
      <c r="AZ27" s="241">
        <f>VLOOKUP($AE27,'(Data)Antibacterial Items'!$C$4:$N$46,2,FALSE)</f>
        <v>82492</v>
      </c>
      <c r="BA27" s="170">
        <f t="shared" si="25"/>
        <v>20</v>
      </c>
      <c r="BB27" s="171" t="str">
        <f t="shared" si="2"/>
        <v>Dorset</v>
      </c>
      <c r="BC27" s="91">
        <f t="shared" si="15"/>
        <v>66.720793524917227</v>
      </c>
      <c r="BD27" s="172" t="e">
        <f t="shared" si="16"/>
        <v>#N/A</v>
      </c>
      <c r="BF27" s="39">
        <f>RANK($BL27,$BL$5:$BL$46)+COUNTIF($BL$5:$BL27,$BL27)-1</f>
        <v>6</v>
      </c>
      <c r="BG27" s="80" t="s">
        <v>95</v>
      </c>
      <c r="BH27" s="90">
        <f>INDEX('(Data)Fluoride Items'!$I$4:$L$46,MATCH($BG27,'(Data)Fluoride Items'!$C$4:$C$46,0),MATCH(BH$4,'(Data)Fluoride Items'!$I$3:$L$3,0))</f>
        <v>98.354038013311879</v>
      </c>
      <c r="BI27" s="91">
        <f>INDEX('(Data)Fluoride Items'!$I$4:$L$46,MATCH($BG27,'(Data)Fluoride Items'!$C$4:$C$46,0),MATCH(BI$4,'(Data)Fluoride Items'!$I$3:$L$3,0))</f>
        <v>1.6339476656174159</v>
      </c>
      <c r="BJ27" s="91">
        <f>INDEX('(Data)Fluoride Items'!$I$4:$L$46,MATCH($BG27,'(Data)Fluoride Items'!$C$4:$C$46,0),MATCH(BJ$4,'(Data)Fluoride Items'!$I$3:$L$3,0))</f>
        <v>1.2014321070716295E-2</v>
      </c>
      <c r="BK27" s="163">
        <f>INDEX('(Data)Fluoride Items'!$I$4:$L$46,MATCH($BG27,'(Data)Fluoride Items'!$C$4:$C$46,0),MATCH(BK$4,'(Data)Fluoride Items'!$I$3:$L$3,0))</f>
        <v>0</v>
      </c>
      <c r="BL27" s="83">
        <f t="shared" si="17"/>
        <v>98.354038013311879</v>
      </c>
      <c r="BN27" s="39">
        <f t="shared" si="26"/>
        <v>23</v>
      </c>
      <c r="BO27" s="37" t="str">
        <f t="shared" si="18"/>
        <v>Cambridgeshire &amp; Peterborough</v>
      </c>
      <c r="BP27" s="90">
        <f t="shared" si="19"/>
        <v>96.177390232087021</v>
      </c>
      <c r="BQ27" s="257">
        <f>VLOOKUP($BO27,'(Data)Fluoride Items'!$C$4:$H$46,3,FALSE)</f>
        <v>21839</v>
      </c>
      <c r="BR27" s="91">
        <f t="shared" si="20"/>
        <v>3.8138019113048838</v>
      </c>
      <c r="BS27" s="257">
        <f>VLOOKUP($BO27,'(Data)Fluoride Items'!$C$4:$H$46,4,FALSE)</f>
        <v>866</v>
      </c>
      <c r="BT27" s="91">
        <f t="shared" si="21"/>
        <v>8.8078566080944196E-3</v>
      </c>
      <c r="BU27" s="257">
        <f>VLOOKUP($BO27,'(Data)Fluoride Items'!$C$4:$H$46,5,FALSE)</f>
        <v>2</v>
      </c>
      <c r="BV27" s="163">
        <f t="shared" si="22"/>
        <v>0</v>
      </c>
      <c r="BW27" s="257">
        <f>VLOOKUP($BO27,'(Data)Fluoride Items'!$C$4:$H$46,6,FALSE)</f>
        <v>0</v>
      </c>
      <c r="BX27" s="241">
        <f>VLOOKUP($BO27,'(Data)Fluoride Items'!$C$3:$D$46,2,FALSE)</f>
        <v>22707</v>
      </c>
      <c r="BY27" s="170">
        <f t="shared" si="27"/>
        <v>20</v>
      </c>
      <c r="BZ27" s="171" t="str">
        <f t="shared" si="3"/>
        <v>Staffordshire &amp; Stoke On Trent</v>
      </c>
      <c r="CA27" s="91">
        <f t="shared" si="4"/>
        <v>96.717363751584287</v>
      </c>
      <c r="CB27" s="172" t="e">
        <f t="shared" si="23"/>
        <v>#N/A</v>
      </c>
    </row>
    <row r="28" spans="2:80" x14ac:dyDescent="0.3">
      <c r="B28" s="208">
        <v>44256</v>
      </c>
      <c r="C28" s="150">
        <f>IF($I$14=C$16,'(Data)Overall Prescribing'!$G15,#N/A)</f>
        <v>68.019474031294337</v>
      </c>
      <c r="D28" s="215" t="e">
        <f>IF($I$14=D$16,'(Data)Overall Prescribing'!$K15,#N/A)</f>
        <v>#N/A</v>
      </c>
      <c r="E28" s="215" t="e">
        <f>IF($I$14=E$16,'(Data)Overall Prescribing'!$O15,#N/A)</f>
        <v>#N/A</v>
      </c>
      <c r="F28" s="215" t="e">
        <f>IF($I$14=F$16,'(Data)Overall Prescribing'!$S15,#N/A)</f>
        <v>#N/A</v>
      </c>
      <c r="G28" s="215" t="e">
        <f>IF($I$14=G$16,'(Data)Overall Prescribing'!$W15,#N/A)</f>
        <v>#N/A</v>
      </c>
      <c r="H28" s="151" t="e">
        <f>IF($I$14=H$16,'(Data)Overall Prescribing'!$AA15,#N/A)</f>
        <v>#N/A</v>
      </c>
      <c r="I28" s="215">
        <f>IF($I$14=I$16,'(Data)Overall Prescribing'!$I15,#N/A)</f>
        <v>20.85889762818838</v>
      </c>
      <c r="J28" s="215" t="e">
        <f>IF($I$14=J$16,'(Data)Overall Prescribing'!$M15,#N/A)</f>
        <v>#N/A</v>
      </c>
      <c r="K28" s="215" t="e">
        <f>IF($I$14=K$16,'(Data)Overall Prescribing'!$Q15,#N/A)</f>
        <v>#N/A</v>
      </c>
      <c r="L28" s="215" t="e">
        <f>IF($I$14=L$16,'(Data)Overall Prescribing'!$U15,#N/A)</f>
        <v>#N/A</v>
      </c>
      <c r="M28" s="215" t="e">
        <f>IF($I$14=M$16,'(Data)Overall Prescribing'!$Y15,#N/A)</f>
        <v>#N/A</v>
      </c>
      <c r="N28" s="151" t="e">
        <f>IF($I$14=N$16,'(Data)Overall Prescribing'!$AC15,#N/A)</f>
        <v>#N/A</v>
      </c>
      <c r="P28" s="40">
        <f>RANK($AB28,$AB$5:$AB$46)+COUNTIF($AB$5:$AB28,$AB28)-1</f>
        <v>12</v>
      </c>
      <c r="Q28" s="79" t="s">
        <v>96</v>
      </c>
      <c r="R28" s="87">
        <f>INDEX('(Data)Antibacterial Items'!$O$4:$X$46,MATCH($Q28,'(Data)Antibacterial Items'!$C$4:$C$46,0),MATCH(R$4,'(Data)Antibacterial Items'!$O$3:$X$3,0))</f>
        <v>67.30346729352199</v>
      </c>
      <c r="S28" s="88">
        <f>INDEX('(Data)Antibacterial Items'!$O$4:$X$46,MATCH($Q28,'(Data)Antibacterial Items'!$C$4:$C$46,0),MATCH(S$4,'(Data)Antibacterial Items'!$O$3:$X$3,0))</f>
        <v>27.919171827675061</v>
      </c>
      <c r="T28" s="88">
        <f>INDEX('(Data)Antibacterial Items'!$O$4:$X$46,MATCH($Q28,'(Data)Antibacterial Items'!$C$4:$C$46,0),MATCH(T$4,'(Data)Antibacterial Items'!$O$3:$X$3,0))</f>
        <v>2.4013380950228291</v>
      </c>
      <c r="U28" s="162">
        <f>INDEX('(Data)Antibacterial Items'!$O$4:$X$46,MATCH($Q28,'(Data)Antibacterial Items'!$C$4:$C$46,0),MATCH(U$4,'(Data)Antibacterial Items'!$O$3:$X$3,0))</f>
        <v>0.70702047827855885</v>
      </c>
      <c r="V28" s="89">
        <f>INDEX('(Data)Antibacterial Items'!$O$4:$X$46,MATCH($Q28,'(Data)Antibacterial Items'!$C$4:$C$46,0),MATCH(V$4,'(Data)Antibacterial Items'!$O$3:$X$3,0))</f>
        <v>0.47647032231815922</v>
      </c>
      <c r="W28" s="89">
        <f>INDEX('(Data)Antibacterial Items'!$O$4:$X$46,MATCH($Q28,'(Data)Antibacterial Items'!$C$4:$C$46,0),MATCH(W$4,'(Data)Antibacterial Items'!$O$3:$X$3,0))</f>
        <v>0.40685321640070526</v>
      </c>
      <c r="X28" s="89">
        <f>INDEX('(Data)Antibacterial Items'!$O$4:$X$46,MATCH($Q28,'(Data)Antibacterial Items'!$C$4:$C$46,0),MATCH(X$4,'(Data)Antibacterial Items'!$O$3:$X$3,0))</f>
        <v>0.44934677455811223</v>
      </c>
      <c r="Y28" s="89">
        <f>INDEX('(Data)Antibacterial Items'!$O$4:$X$46,MATCH($Q28,'(Data)Antibacterial Items'!$C$4:$C$46,0),MATCH(Y$4,'(Data)Antibacterial Items'!$O$3:$X$3,0))</f>
        <v>0.10035712671217394</v>
      </c>
      <c r="Z28" s="89">
        <f>INDEX('(Data)Antibacterial Items'!$O$4:$X$46,MATCH($Q28,'(Data)Antibacterial Items'!$C$4:$C$46,0),MATCH(Z$4,'(Data)Antibacterial Items'!$O$3:$X$3,0))</f>
        <v>0.13109714750689391</v>
      </c>
      <c r="AA28" s="89">
        <f>INDEX('(Data)Antibacterial Items'!$O$4:$X$46,MATCH($Q28,'(Data)Antibacterial Items'!$C$4:$C$46,0),MATCH(AA$4,'(Data)Antibacterial Items'!$O$3:$X$3,0))</f>
        <v>0.10487771800551512</v>
      </c>
      <c r="AB28" s="82">
        <f t="shared" si="0"/>
        <v>67.30346729352199</v>
      </c>
      <c r="AD28" s="40">
        <f t="shared" si="24"/>
        <v>24</v>
      </c>
      <c r="AE28" s="38" t="str">
        <f t="shared" si="1"/>
        <v>Shropshire &amp; Telford &amp; Wrekin</v>
      </c>
      <c r="AF28" s="87">
        <f t="shared" si="5"/>
        <v>66.400000000000006</v>
      </c>
      <c r="AG28" s="256">
        <f>VLOOKUP($AE28,'(Data)Antibacterial Items'!$C$4:$N$46,3,FALSE)</f>
        <v>30470</v>
      </c>
      <c r="AH28" s="88">
        <f t="shared" si="6"/>
        <v>28.7</v>
      </c>
      <c r="AI28" s="256">
        <f>VLOOKUP($AE28,'(Data)Antibacterial Items'!$C$4:$N$46,4,FALSE)</f>
        <v>13156</v>
      </c>
      <c r="AJ28" s="88">
        <f t="shared" si="7"/>
        <v>2.6</v>
      </c>
      <c r="AK28" s="256">
        <f>VLOOKUP($AE28,'(Data)Antibacterial Items'!$C$4:$N$46,5,FALSE)</f>
        <v>1207</v>
      </c>
      <c r="AL28" s="162">
        <f t="shared" si="8"/>
        <v>0.3</v>
      </c>
      <c r="AM28" s="256">
        <f>VLOOKUP($AE28,'(Data)Antibacterial Items'!$C$4:$N$46,6,FALSE)</f>
        <v>159</v>
      </c>
      <c r="AN28" s="162">
        <f t="shared" si="9"/>
        <v>0.9</v>
      </c>
      <c r="AO28" s="256">
        <f>VLOOKUP($AE28,'(Data)Antibacterial Items'!$C$4:$N$46,7,FALSE)</f>
        <v>423</v>
      </c>
      <c r="AP28" s="162">
        <f t="shared" si="10"/>
        <v>0.2</v>
      </c>
      <c r="AQ28" s="256">
        <f>VLOOKUP($AE28,'(Data)Antibacterial Items'!$C$4:$N$46,8,FALSE)</f>
        <v>106</v>
      </c>
      <c r="AR28" s="162">
        <f t="shared" si="11"/>
        <v>0.5</v>
      </c>
      <c r="AS28" s="256">
        <f>VLOOKUP($AE28,'(Data)Antibacterial Items'!$C$4:$N$46,9,FALSE)</f>
        <v>209</v>
      </c>
      <c r="AT28" s="162">
        <f t="shared" si="12"/>
        <v>0.2</v>
      </c>
      <c r="AU28" s="256">
        <f>VLOOKUP($AE28,'(Data)Antibacterial Items'!$C$4:$N$46,10,FALSE)</f>
        <v>102</v>
      </c>
      <c r="AV28" s="162">
        <f t="shared" si="13"/>
        <v>0.1</v>
      </c>
      <c r="AW28" s="256">
        <f>VLOOKUP($AE28,'(Data)Antibacterial Items'!$C$4:$N$46,11,FALSE)</f>
        <v>58</v>
      </c>
      <c r="AX28" s="162">
        <f t="shared" si="14"/>
        <v>0</v>
      </c>
      <c r="AY28" s="256">
        <f>VLOOKUP($AE28,'(Data)Antibacterial Items'!$C$4:$N$46,12,FALSE)</f>
        <v>2</v>
      </c>
      <c r="AZ28" s="240">
        <f>VLOOKUP($AE28,'(Data)Antibacterial Items'!$C$4:$N$46,2,FALSE)</f>
        <v>45892</v>
      </c>
      <c r="BA28" s="167">
        <f t="shared" si="25"/>
        <v>19</v>
      </c>
      <c r="BB28" s="168" t="str">
        <f t="shared" si="2"/>
        <v>Frimley Health &amp; Care ICS</v>
      </c>
      <c r="BC28" s="88">
        <f t="shared" si="15"/>
        <v>66.734055041085171</v>
      </c>
      <c r="BD28" s="169" t="e">
        <f t="shared" si="16"/>
        <v>#N/A</v>
      </c>
      <c r="BF28" s="40">
        <f>RANK($BL28,$BL$5:$BL$46)+COUNTIF($BL$5:$BL28,$BL28)-1</f>
        <v>34</v>
      </c>
      <c r="BG28" s="79" t="s">
        <v>96</v>
      </c>
      <c r="BH28" s="87">
        <f>INDEX('(Data)Fluoride Items'!$I$4:$L$46,MATCH($BG28,'(Data)Fluoride Items'!$C$4:$C$46,0),MATCH(BH$4,'(Data)Fluoride Items'!$I$3:$L$3,0))</f>
        <v>94.447856528681982</v>
      </c>
      <c r="BI28" s="88">
        <f>INDEX('(Data)Fluoride Items'!$I$4:$L$46,MATCH($BG28,'(Data)Fluoride Items'!$C$4:$C$46,0),MATCH(BI$4,'(Data)Fluoride Items'!$I$3:$L$3,0))</f>
        <v>5.5460017196904552</v>
      </c>
      <c r="BJ28" s="88">
        <f>INDEX('(Data)Fluoride Items'!$I$4:$L$46,MATCH($BG28,'(Data)Fluoride Items'!$C$4:$C$46,0),MATCH(BJ$4,'(Data)Fluoride Items'!$I$3:$L$3,0))</f>
        <v>6.1417516275641812E-3</v>
      </c>
      <c r="BK28" s="162">
        <f>INDEX('(Data)Fluoride Items'!$I$4:$L$46,MATCH($BG28,'(Data)Fluoride Items'!$C$4:$C$46,0),MATCH(BK$4,'(Data)Fluoride Items'!$I$3:$L$3,0))</f>
        <v>0</v>
      </c>
      <c r="BL28" s="82">
        <f t="shared" si="17"/>
        <v>94.447856528681982</v>
      </c>
      <c r="BN28" s="40">
        <f t="shared" si="26"/>
        <v>24</v>
      </c>
      <c r="BO28" s="38" t="str">
        <f t="shared" si="18"/>
        <v>Our Healthier South East London</v>
      </c>
      <c r="BP28" s="87">
        <f t="shared" si="19"/>
        <v>95.999605483775525</v>
      </c>
      <c r="BQ28" s="256">
        <f>VLOOKUP($BO28,'(Data)Fluoride Items'!$C$4:$H$46,3,FALSE)</f>
        <v>48667</v>
      </c>
      <c r="BR28" s="88">
        <f t="shared" si="20"/>
        <v>3.9944767728572841</v>
      </c>
      <c r="BS28" s="256">
        <f>VLOOKUP($BO28,'(Data)Fluoride Items'!$C$4:$H$46,4,FALSE)</f>
        <v>2025</v>
      </c>
      <c r="BT28" s="88">
        <f t="shared" si="21"/>
        <v>5.9177433671959755E-3</v>
      </c>
      <c r="BU28" s="256">
        <f>VLOOKUP($BO28,'(Data)Fluoride Items'!$C$4:$H$46,5,FALSE)</f>
        <v>3</v>
      </c>
      <c r="BV28" s="162">
        <f t="shared" si="22"/>
        <v>0</v>
      </c>
      <c r="BW28" s="256">
        <f>VLOOKUP($BO28,'(Data)Fluoride Items'!$C$4:$H$46,6,FALSE)</f>
        <v>0</v>
      </c>
      <c r="BX28" s="240">
        <f>VLOOKUP($BO28,'(Data)Fluoride Items'!$C$3:$D$46,2,FALSE)</f>
        <v>50695</v>
      </c>
      <c r="BY28" s="167">
        <f t="shared" si="27"/>
        <v>19</v>
      </c>
      <c r="BZ28" s="168" t="str">
        <f t="shared" si="3"/>
        <v>The Black Country &amp; West Birmingham</v>
      </c>
      <c r="CA28" s="88">
        <f t="shared" si="4"/>
        <v>96.732574179762523</v>
      </c>
      <c r="CB28" s="169" t="e">
        <f t="shared" si="23"/>
        <v>#N/A</v>
      </c>
    </row>
    <row r="29" spans="2:80" x14ac:dyDescent="0.3">
      <c r="B29" s="209">
        <v>44287</v>
      </c>
      <c r="C29" s="152">
        <f>IF($I$14=C$16,'(Data)Overall Prescribing'!$G16,#N/A)</f>
        <v>67.506017404184419</v>
      </c>
      <c r="D29" s="153" t="e">
        <f>IF($I$14=D$16,'(Data)Overall Prescribing'!$K16,#N/A)</f>
        <v>#N/A</v>
      </c>
      <c r="E29" s="153" t="e">
        <f>IF($I$14=E$16,'(Data)Overall Prescribing'!$O16,#N/A)</f>
        <v>#N/A</v>
      </c>
      <c r="F29" s="153" t="e">
        <f>IF($I$14=F$16,'(Data)Overall Prescribing'!$S16,#N/A)</f>
        <v>#N/A</v>
      </c>
      <c r="G29" s="153" t="e">
        <f>IF($I$14=G$16,'(Data)Overall Prescribing'!$W16,#N/A)</f>
        <v>#N/A</v>
      </c>
      <c r="H29" s="154" t="e">
        <f>IF($I$14=H$16,'(Data)Overall Prescribing'!$AA16,#N/A)</f>
        <v>#N/A</v>
      </c>
      <c r="I29" s="152">
        <f>IF($I$14=I$16,'(Data)Overall Prescribing'!$I16,#N/A)</f>
        <v>20.320149809065324</v>
      </c>
      <c r="J29" s="153" t="e">
        <f>IF($I$14=J$16,'(Data)Overall Prescribing'!$M16,#N/A)</f>
        <v>#N/A</v>
      </c>
      <c r="K29" s="153" t="e">
        <f>IF($I$14=K$16,'(Data)Overall Prescribing'!$Q16,#N/A)</f>
        <v>#N/A</v>
      </c>
      <c r="L29" s="153" t="e">
        <f>IF($I$14=L$16,'(Data)Overall Prescribing'!$U16,#N/A)</f>
        <v>#N/A</v>
      </c>
      <c r="M29" s="153" t="e">
        <f>IF($I$14=M$16,'(Data)Overall Prescribing'!$Y16,#N/A)</f>
        <v>#N/A</v>
      </c>
      <c r="N29" s="154" t="e">
        <f>IF($I$14=N$16,'(Data)Overall Prescribing'!$AC16,#N/A)</f>
        <v>#N/A</v>
      </c>
      <c r="P29" s="39">
        <f>RANK($AB29,$AB$5:$AB$46)+COUNTIF($AB$5:$AB29,$AB29)-1</f>
        <v>4</v>
      </c>
      <c r="Q29" s="80" t="s">
        <v>97</v>
      </c>
      <c r="R29" s="90">
        <f>INDEX('(Data)Antibacterial Items'!$O$4:$X$46,MATCH($Q29,'(Data)Antibacterial Items'!$C$4:$C$46,0),MATCH(R$4,'(Data)Antibacterial Items'!$O$3:$X$3,0))</f>
        <v>68.811445563782016</v>
      </c>
      <c r="S29" s="90">
        <f>INDEX('(Data)Antibacterial Items'!$O$4:$X$46,MATCH($Q29,'(Data)Antibacterial Items'!$C$4:$C$46,0),MATCH(S$4,'(Data)Antibacterial Items'!$O$3:$X$3,0))</f>
        <v>24.355200873892464</v>
      </c>
      <c r="T29" s="90">
        <f>INDEX('(Data)Antibacterial Items'!$O$4:$X$46,MATCH($Q29,'(Data)Antibacterial Items'!$C$4:$C$46,0),MATCH(T$4,'(Data)Antibacterial Items'!$O$3:$X$3,0))</f>
        <v>3.1253792936035927</v>
      </c>
      <c r="U29" s="90">
        <f>INDEX('(Data)Antibacterial Items'!$O$4:$X$46,MATCH($Q29,'(Data)Antibacterial Items'!$C$4:$C$46,0),MATCH(U$4,'(Data)Antibacterial Items'!$O$3:$X$3,0))</f>
        <v>0.87692681150625085</v>
      </c>
      <c r="V29" s="90">
        <f>INDEX('(Data)Antibacterial Items'!$O$4:$X$46,MATCH($Q29,'(Data)Antibacterial Items'!$C$4:$C$46,0),MATCH(V$4,'(Data)Antibacterial Items'!$O$3:$X$3,0))</f>
        <v>1.3851802403204272</v>
      </c>
      <c r="W29" s="90">
        <f>INDEX('(Data)Antibacterial Items'!$O$4:$X$46,MATCH($Q29,'(Data)Antibacterial Items'!$C$4:$C$46,0),MATCH(W$4,'(Data)Antibacterial Items'!$O$3:$X$3,0))</f>
        <v>0.34591576647651412</v>
      </c>
      <c r="X29" s="90">
        <f>INDEX('(Data)Antibacterial Items'!$O$4:$X$46,MATCH($Q29,'(Data)Antibacterial Items'!$C$4:$C$46,0),MATCH(X$4,'(Data)Antibacterial Items'!$O$3:$X$3,0))</f>
        <v>0.49915038232795239</v>
      </c>
      <c r="Y29" s="90">
        <f>INDEX('(Data)Antibacterial Items'!$O$4:$X$46,MATCH($Q29,'(Data)Antibacterial Items'!$C$4:$C$46,0),MATCH(Y$4,'(Data)Antibacterial Items'!$O$3:$X$3,0))</f>
        <v>0.36563903386333291</v>
      </c>
      <c r="Z29" s="90">
        <f>INDEX('(Data)Antibacterial Items'!$O$4:$X$46,MATCH($Q29,'(Data)Antibacterial Items'!$C$4:$C$46,0),MATCH(Z$4,'(Data)Antibacterial Items'!$O$3:$X$3,0))</f>
        <v>9.1030464862240562E-2</v>
      </c>
      <c r="AA29" s="90">
        <f>INDEX('(Data)Antibacterial Items'!$O$4:$X$46,MATCH($Q29,'(Data)Antibacterial Items'!$C$4:$C$46,0),MATCH(AA$4,'(Data)Antibacterial Items'!$O$3:$X$3,0))</f>
        <v>0.14413156936521423</v>
      </c>
      <c r="AB29" s="83">
        <f t="shared" si="0"/>
        <v>68.811445563782016</v>
      </c>
      <c r="AD29" s="39">
        <f t="shared" si="24"/>
        <v>25</v>
      </c>
      <c r="AE29" s="37" t="str">
        <f t="shared" si="1"/>
        <v>Suffolk &amp; North East Essex</v>
      </c>
      <c r="AF29" s="90">
        <f t="shared" si="5"/>
        <v>66.2</v>
      </c>
      <c r="AG29" s="257">
        <f>VLOOKUP($AE29,'(Data)Antibacterial Items'!$C$4:$N$46,3,FALSE)</f>
        <v>59275</v>
      </c>
      <c r="AH29" s="91">
        <f t="shared" si="6"/>
        <v>27.2</v>
      </c>
      <c r="AI29" s="257">
        <f>VLOOKUP($AE29,'(Data)Antibacterial Items'!$C$4:$N$46,4,FALSE)</f>
        <v>24319</v>
      </c>
      <c r="AJ29" s="91">
        <f t="shared" si="7"/>
        <v>3.5</v>
      </c>
      <c r="AK29" s="257">
        <f>VLOOKUP($AE29,'(Data)Antibacterial Items'!$C$4:$N$46,5,FALSE)</f>
        <v>3151</v>
      </c>
      <c r="AL29" s="163">
        <f t="shared" si="8"/>
        <v>0.6</v>
      </c>
      <c r="AM29" s="257">
        <f>VLOOKUP($AE29,'(Data)Antibacterial Items'!$C$4:$N$46,6,FALSE)</f>
        <v>539</v>
      </c>
      <c r="AN29" s="163">
        <f t="shared" si="9"/>
        <v>0.2</v>
      </c>
      <c r="AO29" s="257">
        <f>VLOOKUP($AE29,'(Data)Antibacterial Items'!$C$4:$N$46,7,FALSE)</f>
        <v>184</v>
      </c>
      <c r="AP29" s="163">
        <f t="shared" si="10"/>
        <v>1.2</v>
      </c>
      <c r="AQ29" s="257">
        <f>VLOOKUP($AE29,'(Data)Antibacterial Items'!$C$4:$N$46,8,FALSE)</f>
        <v>1054</v>
      </c>
      <c r="AR29" s="163">
        <f t="shared" si="11"/>
        <v>0.8</v>
      </c>
      <c r="AS29" s="257">
        <f>VLOOKUP($AE29,'(Data)Antibacterial Items'!$C$4:$N$46,9,FALSE)</f>
        <v>705</v>
      </c>
      <c r="AT29" s="163">
        <f t="shared" si="12"/>
        <v>0.2</v>
      </c>
      <c r="AU29" s="257">
        <f>VLOOKUP($AE29,'(Data)Antibacterial Items'!$C$4:$N$46,10,FALSE)</f>
        <v>206</v>
      </c>
      <c r="AV29" s="163">
        <f t="shared" si="13"/>
        <v>0</v>
      </c>
      <c r="AW29" s="257">
        <f>VLOOKUP($AE29,'(Data)Antibacterial Items'!$C$4:$N$46,11,FALSE)</f>
        <v>38</v>
      </c>
      <c r="AX29" s="163">
        <f t="shared" si="14"/>
        <v>0.1</v>
      </c>
      <c r="AY29" s="257">
        <f>VLOOKUP($AE29,'(Data)Antibacterial Items'!$C$4:$N$46,12,FALSE)</f>
        <v>93</v>
      </c>
      <c r="AZ29" s="241">
        <f>VLOOKUP($AE29,'(Data)Antibacterial Items'!$C$4:$N$46,2,FALSE)</f>
        <v>89564</v>
      </c>
      <c r="BA29" s="170">
        <f t="shared" si="25"/>
        <v>18</v>
      </c>
      <c r="BB29" s="171" t="str">
        <f t="shared" si="2"/>
        <v>Bedfordshire, Luton &amp; Milton Keynes</v>
      </c>
      <c r="BC29" s="91">
        <f t="shared" si="15"/>
        <v>66.864508848645315</v>
      </c>
      <c r="BD29" s="172" t="e">
        <f t="shared" si="16"/>
        <v>#N/A</v>
      </c>
      <c r="BF29" s="39">
        <f>RANK($BL29,$BL$5:$BL$46)+COUNTIF($BL$5:$BL29,$BL29)-1</f>
        <v>7</v>
      </c>
      <c r="BG29" s="80" t="s">
        <v>97</v>
      </c>
      <c r="BH29" s="90">
        <f>INDEX('(Data)Fluoride Items'!$I$4:$L$46,MATCH($BG29,'(Data)Fluoride Items'!$C$4:$C$46,0),MATCH(BH$4,'(Data)Fluoride Items'!$I$3:$L$3,0))</f>
        <v>98.193258426966295</v>
      </c>
      <c r="BI29" s="90">
        <f>INDEX('(Data)Fluoride Items'!$I$4:$L$46,MATCH($BG29,'(Data)Fluoride Items'!$C$4:$C$46,0),MATCH(BI$4,'(Data)Fluoride Items'!$I$3:$L$3,0))</f>
        <v>1.8022471910112359</v>
      </c>
      <c r="BJ29" s="90">
        <f>INDEX('(Data)Fluoride Items'!$I$4:$L$46,MATCH($BG29,'(Data)Fluoride Items'!$C$4:$C$46,0),MATCH(BJ$4,'(Data)Fluoride Items'!$I$3:$L$3,0))</f>
        <v>4.4943820224719105E-3</v>
      </c>
      <c r="BK29" s="90">
        <f>INDEX('(Data)Fluoride Items'!$I$4:$L$46,MATCH($BG29,'(Data)Fluoride Items'!$C$4:$C$46,0),MATCH(BK$4,'(Data)Fluoride Items'!$I$3:$L$3,0))</f>
        <v>0</v>
      </c>
      <c r="BL29" s="83">
        <f t="shared" si="17"/>
        <v>98.193258426966295</v>
      </c>
      <c r="BN29" s="39">
        <f t="shared" si="26"/>
        <v>25</v>
      </c>
      <c r="BO29" s="37" t="str">
        <f t="shared" si="18"/>
        <v>South Yorkshire &amp; Bassetlaw</v>
      </c>
      <c r="BP29" s="90">
        <f t="shared" si="19"/>
        <v>95.895573929001316</v>
      </c>
      <c r="BQ29" s="257">
        <f>VLOOKUP($BO29,'(Data)Fluoride Items'!$C$4:$H$46,3,FALSE)</f>
        <v>48597</v>
      </c>
      <c r="BR29" s="91">
        <f t="shared" si="20"/>
        <v>4.0906130986443561</v>
      </c>
      <c r="BS29" s="257">
        <f>VLOOKUP($BO29,'(Data)Fluoride Items'!$C$4:$H$46,4,FALSE)</f>
        <v>2073</v>
      </c>
      <c r="BT29" s="91">
        <f t="shared" si="21"/>
        <v>1.3812972354322472E-2</v>
      </c>
      <c r="BU29" s="257">
        <f>VLOOKUP($BO29,'(Data)Fluoride Items'!$C$4:$H$46,5,FALSE)</f>
        <v>7</v>
      </c>
      <c r="BV29" s="163">
        <f t="shared" si="22"/>
        <v>0</v>
      </c>
      <c r="BW29" s="257">
        <f>VLOOKUP($BO29,'(Data)Fluoride Items'!$C$4:$H$46,6,FALSE)</f>
        <v>0</v>
      </c>
      <c r="BX29" s="241">
        <f>VLOOKUP($BO29,'(Data)Fluoride Items'!$C$3:$D$46,2,FALSE)</f>
        <v>50677</v>
      </c>
      <c r="BY29" s="170">
        <f t="shared" si="27"/>
        <v>18</v>
      </c>
      <c r="BZ29" s="171" t="str">
        <f t="shared" si="3"/>
        <v>Coventry &amp; Warwickshire</v>
      </c>
      <c r="CA29" s="91">
        <f t="shared" si="4"/>
        <v>96.963579779628233</v>
      </c>
      <c r="CB29" s="172" t="e">
        <f t="shared" si="23"/>
        <v>#N/A</v>
      </c>
    </row>
    <row r="30" spans="2:80" x14ac:dyDescent="0.3">
      <c r="B30" s="208">
        <v>44317</v>
      </c>
      <c r="C30" s="150">
        <f>IF($I$14=C$16,'(Data)Overall Prescribing'!$G17,#N/A)</f>
        <v>67.119685577963551</v>
      </c>
      <c r="D30" s="215" t="e">
        <f>IF($I$14=D$16,'(Data)Overall Prescribing'!$K17,#N/A)</f>
        <v>#N/A</v>
      </c>
      <c r="E30" s="215" t="e">
        <f>IF($I$14=E$16,'(Data)Overall Prescribing'!$O17,#N/A)</f>
        <v>#N/A</v>
      </c>
      <c r="F30" s="215" t="e">
        <f>IF($I$14=F$16,'(Data)Overall Prescribing'!$S17,#N/A)</f>
        <v>#N/A</v>
      </c>
      <c r="G30" s="215" t="e">
        <f>IF($I$14=G$16,'(Data)Overall Prescribing'!$W17,#N/A)</f>
        <v>#N/A</v>
      </c>
      <c r="H30" s="151" t="e">
        <f>IF($I$14=H$16,'(Data)Overall Prescribing'!$AA17,#N/A)</f>
        <v>#N/A</v>
      </c>
      <c r="I30" s="215">
        <f>IF($I$14=I$16,'(Data)Overall Prescribing'!$I17,#N/A)</f>
        <v>19.772849685133139</v>
      </c>
      <c r="J30" s="215" t="e">
        <f>IF($I$14=J$16,'(Data)Overall Prescribing'!$M17,#N/A)</f>
        <v>#N/A</v>
      </c>
      <c r="K30" s="215" t="e">
        <f>IF($I$14=K$16,'(Data)Overall Prescribing'!$Q17,#N/A)</f>
        <v>#N/A</v>
      </c>
      <c r="L30" s="215" t="e">
        <f>IF($I$14=L$16,'(Data)Overall Prescribing'!$U17,#N/A)</f>
        <v>#N/A</v>
      </c>
      <c r="M30" s="215" t="e">
        <f>IF($I$14=M$16,'(Data)Overall Prescribing'!$Y17,#N/A)</f>
        <v>#N/A</v>
      </c>
      <c r="N30" s="151" t="e">
        <f>IF($I$14=N$16,'(Data)Overall Prescribing'!$AC17,#N/A)</f>
        <v>#N/A</v>
      </c>
      <c r="P30" s="40">
        <f>RANK($AB30,$AB$5:$AB$46)+COUNTIF($AB$5:$AB30,$AB30)-1</f>
        <v>41</v>
      </c>
      <c r="Q30" s="79" t="s">
        <v>98</v>
      </c>
      <c r="R30" s="87">
        <f>INDEX('(Data)Antibacterial Items'!$O$4:$X$46,MATCH($Q30,'(Data)Antibacterial Items'!$C$4:$C$46,0),MATCH(R$4,'(Data)Antibacterial Items'!$O$3:$X$3,0))</f>
        <v>62.664628410159928</v>
      </c>
      <c r="S30" s="88">
        <f>INDEX('(Data)Antibacterial Items'!$O$4:$X$46,MATCH($Q30,'(Data)Antibacterial Items'!$C$4:$C$46,0),MATCH(S$4,'(Data)Antibacterial Items'!$O$3:$X$3,0))</f>
        <v>30.306326434619002</v>
      </c>
      <c r="T30" s="88">
        <f>INDEX('(Data)Antibacterial Items'!$O$4:$X$46,MATCH($Q30,'(Data)Antibacterial Items'!$C$4:$C$46,0),MATCH(T$4,'(Data)Antibacterial Items'!$O$3:$X$3,0))</f>
        <v>3.8525987770460954</v>
      </c>
      <c r="U30" s="162">
        <f>INDEX('(Data)Antibacterial Items'!$O$4:$X$46,MATCH($Q30,'(Data)Antibacterial Items'!$C$4:$C$46,0),MATCH(U$4,'(Data)Antibacterial Items'!$O$3:$X$3,0))</f>
        <v>1.0017344778927564</v>
      </c>
      <c r="V30" s="89">
        <f>INDEX('(Data)Antibacterial Items'!$O$4:$X$46,MATCH($Q30,'(Data)Antibacterial Items'!$C$4:$C$46,0),MATCH(V$4,'(Data)Antibacterial Items'!$O$3:$X$3,0))</f>
        <v>0.70628527751646286</v>
      </c>
      <c r="W30" s="89">
        <f>INDEX('(Data)Antibacterial Items'!$O$4:$X$46,MATCH($Q30,'(Data)Antibacterial Items'!$C$4:$C$46,0),MATCH(W$4,'(Data)Antibacterial Items'!$O$3:$X$3,0))</f>
        <v>0.57031984948259651</v>
      </c>
      <c r="X30" s="89">
        <f>INDEX('(Data)Antibacterial Items'!$O$4:$X$46,MATCH($Q30,'(Data)Antibacterial Items'!$C$4:$C$46,0),MATCH(X$4,'(Data)Antibacterial Items'!$O$3:$X$3,0))</f>
        <v>0.50123471307619949</v>
      </c>
      <c r="Y30" s="89">
        <f>INDEX('(Data)Antibacterial Items'!$O$4:$X$46,MATCH($Q30,'(Data)Antibacterial Items'!$C$4:$C$46,0),MATCH(Y$4,'(Data)Antibacterial Items'!$O$3:$X$3,0))</f>
        <v>0.22636406396989653</v>
      </c>
      <c r="Z30" s="89">
        <f>INDEX('(Data)Antibacterial Items'!$O$4:$X$46,MATCH($Q30,'(Data)Antibacterial Items'!$C$4:$C$46,0),MATCH(Z$4,'(Data)Antibacterial Items'!$O$3:$X$3,0))</f>
        <v>9.2603480714957664E-2</v>
      </c>
      <c r="AA30" s="89">
        <f>INDEX('(Data)Antibacterial Items'!$O$4:$X$46,MATCH($Q30,'(Data)Antibacterial Items'!$C$4:$C$46,0),MATCH(AA$4,'(Data)Antibacterial Items'!$O$3:$X$3,0))</f>
        <v>7.790451552210724E-2</v>
      </c>
      <c r="AB30" s="82">
        <f t="shared" si="0"/>
        <v>62.664628410159928</v>
      </c>
      <c r="AD30" s="40">
        <f t="shared" si="24"/>
        <v>26</v>
      </c>
      <c r="AE30" s="38" t="str">
        <f t="shared" ref="AE30:AE38" si="28">VLOOKUP($AD30,$P$5:$AB$46,2,FALSE)</f>
        <v>Gloucestershire</v>
      </c>
      <c r="AF30" s="87">
        <f t="shared" si="5"/>
        <v>66.099999999999994</v>
      </c>
      <c r="AG30" s="256">
        <f>VLOOKUP($AE30,'(Data)Antibacterial Items'!$C$4:$N$46,3,FALSE)</f>
        <v>32689</v>
      </c>
      <c r="AH30" s="88">
        <f t="shared" si="6"/>
        <v>29.9</v>
      </c>
      <c r="AI30" s="256">
        <f>VLOOKUP($AE30,'(Data)Antibacterial Items'!$C$4:$N$46,4,FALSE)</f>
        <v>14758</v>
      </c>
      <c r="AJ30" s="88">
        <f t="shared" si="7"/>
        <v>2.1</v>
      </c>
      <c r="AK30" s="256">
        <f>VLOOKUP($AE30,'(Data)Antibacterial Items'!$C$4:$N$46,5,FALSE)</f>
        <v>1039</v>
      </c>
      <c r="AL30" s="162">
        <f t="shared" si="8"/>
        <v>0.6</v>
      </c>
      <c r="AM30" s="256">
        <f>VLOOKUP($AE30,'(Data)Antibacterial Items'!$C$4:$N$46,6,FALSE)</f>
        <v>283</v>
      </c>
      <c r="AN30" s="162">
        <f t="shared" si="9"/>
        <v>0.4</v>
      </c>
      <c r="AO30" s="256">
        <f>VLOOKUP($AE30,'(Data)Antibacterial Items'!$C$4:$N$46,7,FALSE)</f>
        <v>199</v>
      </c>
      <c r="AP30" s="162">
        <f t="shared" si="10"/>
        <v>0.4</v>
      </c>
      <c r="AQ30" s="256">
        <f>VLOOKUP($AE30,'(Data)Antibacterial Items'!$C$4:$N$46,8,FALSE)</f>
        <v>183</v>
      </c>
      <c r="AR30" s="162">
        <f t="shared" si="11"/>
        <v>0.4</v>
      </c>
      <c r="AS30" s="256">
        <f>VLOOKUP($AE30,'(Data)Antibacterial Items'!$C$4:$N$46,9,FALSE)</f>
        <v>197</v>
      </c>
      <c r="AT30" s="162">
        <f t="shared" si="12"/>
        <v>0.1</v>
      </c>
      <c r="AU30" s="256">
        <f>VLOOKUP($AE30,'(Data)Antibacterial Items'!$C$4:$N$46,10,FALSE)</f>
        <v>38</v>
      </c>
      <c r="AV30" s="162">
        <f t="shared" si="13"/>
        <v>0.1</v>
      </c>
      <c r="AW30" s="256">
        <f>VLOOKUP($AE30,'(Data)Antibacterial Items'!$C$4:$N$46,11,FALSE)</f>
        <v>36</v>
      </c>
      <c r="AX30" s="162">
        <f t="shared" si="14"/>
        <v>0</v>
      </c>
      <c r="AY30" s="256">
        <f>VLOOKUP($AE30,'(Data)Antibacterial Items'!$C$4:$N$46,12,FALSE)</f>
        <v>17</v>
      </c>
      <c r="AZ30" s="240">
        <f>VLOOKUP($AE30,'(Data)Antibacterial Items'!$C$4:$N$46,2,FALSE)</f>
        <v>49439</v>
      </c>
      <c r="BA30" s="167">
        <f t="shared" si="25"/>
        <v>17</v>
      </c>
      <c r="BB30" s="168" t="str">
        <f t="shared" ref="BB30:BB38" si="29">VLOOKUP($BA30,$P$5:$AB$46,2,FALSE)</f>
        <v>SW London Health &amp; Care Partnership</v>
      </c>
      <c r="BC30" s="88">
        <f t="shared" si="15"/>
        <v>66.976326749120233</v>
      </c>
      <c r="BD30" s="169" t="e">
        <f t="shared" si="16"/>
        <v>#N/A</v>
      </c>
      <c r="BF30" s="40">
        <f>RANK($BL30,$BL$5:$BL$46)+COUNTIF($BL$5:$BL30,$BL30)-1</f>
        <v>4</v>
      </c>
      <c r="BG30" s="79" t="s">
        <v>98</v>
      </c>
      <c r="BH30" s="87">
        <f>INDEX('(Data)Fluoride Items'!$I$4:$L$46,MATCH($BG30,'(Data)Fluoride Items'!$C$4:$C$46,0),MATCH(BH$4,'(Data)Fluoride Items'!$I$3:$L$3,0))</f>
        <v>98.750975800156127</v>
      </c>
      <c r="BI30" s="88">
        <f>INDEX('(Data)Fluoride Items'!$I$4:$L$46,MATCH($BG30,'(Data)Fluoride Items'!$C$4:$C$46,0),MATCH(BI$4,'(Data)Fluoride Items'!$I$3:$L$3,0))</f>
        <v>1.2453068659157651</v>
      </c>
      <c r="BJ30" s="88">
        <f>INDEX('(Data)Fluoride Items'!$I$4:$L$46,MATCH($BG30,'(Data)Fluoride Items'!$C$4:$C$46,0),MATCH(BJ$4,'(Data)Fluoride Items'!$I$3:$L$3,0))</f>
        <v>3.7173339281067622E-3</v>
      </c>
      <c r="BK30" s="162">
        <f>INDEX('(Data)Fluoride Items'!$I$4:$L$46,MATCH($BG30,'(Data)Fluoride Items'!$C$4:$C$46,0),MATCH(BK$4,'(Data)Fluoride Items'!$I$3:$L$3,0))</f>
        <v>0</v>
      </c>
      <c r="BL30" s="82">
        <f t="shared" si="17"/>
        <v>98.750975800156127</v>
      </c>
      <c r="BN30" s="40">
        <f t="shared" si="26"/>
        <v>26</v>
      </c>
      <c r="BO30" s="38" t="str">
        <f t="shared" si="18"/>
        <v>Birmingham &amp; Solihull</v>
      </c>
      <c r="BP30" s="87">
        <f t="shared" si="19"/>
        <v>95.803850075703735</v>
      </c>
      <c r="BQ30" s="256">
        <f>VLOOKUP($BO30,'(Data)Fluoride Items'!$C$4:$H$46,3,FALSE)</f>
        <v>31005</v>
      </c>
      <c r="BR30" s="88">
        <f t="shared" si="20"/>
        <v>4.1837901307048178</v>
      </c>
      <c r="BS30" s="256">
        <f>VLOOKUP($BO30,'(Data)Fluoride Items'!$C$4:$H$46,4,FALSE)</f>
        <v>1354</v>
      </c>
      <c r="BT30" s="88">
        <f t="shared" si="21"/>
        <v>9.2698451935852681E-3</v>
      </c>
      <c r="BU30" s="256">
        <f>VLOOKUP($BO30,'(Data)Fluoride Items'!$C$4:$H$46,5,FALSE)</f>
        <v>3</v>
      </c>
      <c r="BV30" s="162">
        <f t="shared" si="22"/>
        <v>3.0899483978617556E-3</v>
      </c>
      <c r="BW30" s="256">
        <f>VLOOKUP($BO30,'(Data)Fluoride Items'!$C$4:$H$46,6,FALSE)</f>
        <v>1</v>
      </c>
      <c r="BX30" s="240">
        <f>VLOOKUP($BO30,'(Data)Fluoride Items'!$C$3:$D$46,2,FALSE)</f>
        <v>32363</v>
      </c>
      <c r="BY30" s="167">
        <f t="shared" si="27"/>
        <v>17</v>
      </c>
      <c r="BZ30" s="168" t="str">
        <f t="shared" si="3"/>
        <v>W Yorkshire &amp; Harrogate H&amp;C P/Ship</v>
      </c>
      <c r="CA30" s="88">
        <f t="shared" si="4"/>
        <v>97.093793225227344</v>
      </c>
      <c r="CB30" s="169" t="e">
        <f t="shared" si="23"/>
        <v>#N/A</v>
      </c>
    </row>
    <row r="31" spans="2:80" x14ac:dyDescent="0.3">
      <c r="B31" s="209">
        <v>44348</v>
      </c>
      <c r="C31" s="152">
        <f>IF($I$14=C$16,'(Data)Overall Prescribing'!$G18,#N/A)</f>
        <v>66.013590961192065</v>
      </c>
      <c r="D31" s="153" t="e">
        <f>IF($I$14=D$16,'(Data)Overall Prescribing'!$K18,#N/A)</f>
        <v>#N/A</v>
      </c>
      <c r="E31" s="153" t="e">
        <f>IF($I$14=E$16,'(Data)Overall Prescribing'!$O18,#N/A)</f>
        <v>#N/A</v>
      </c>
      <c r="F31" s="153" t="e">
        <f>IF($I$14=F$16,'(Data)Overall Prescribing'!$S18,#N/A)</f>
        <v>#N/A</v>
      </c>
      <c r="G31" s="153" t="e">
        <f>IF($I$14=G$16,'(Data)Overall Prescribing'!$W18,#N/A)</f>
        <v>#N/A</v>
      </c>
      <c r="H31" s="154" t="e">
        <f>IF($I$14=H$16,'(Data)Overall Prescribing'!$AA18,#N/A)</f>
        <v>#N/A</v>
      </c>
      <c r="I31" s="152">
        <f>IF($I$14=I$16,'(Data)Overall Prescribing'!$I18,#N/A)</f>
        <v>18.83502547076759</v>
      </c>
      <c r="J31" s="153" t="e">
        <f>IF($I$14=J$16,'(Data)Overall Prescribing'!$M18,#N/A)</f>
        <v>#N/A</v>
      </c>
      <c r="K31" s="153" t="e">
        <f>IF($I$14=K$16,'(Data)Overall Prescribing'!$Q18,#N/A)</f>
        <v>#N/A</v>
      </c>
      <c r="L31" s="153" t="e">
        <f>IF($I$14=L$16,'(Data)Overall Prescribing'!$U18,#N/A)</f>
        <v>#N/A</v>
      </c>
      <c r="M31" s="153" t="e">
        <f>IF($I$14=M$16,'(Data)Overall Prescribing'!$Y18,#N/A)</f>
        <v>#N/A</v>
      </c>
      <c r="N31" s="154" t="e">
        <f>IF($I$14=N$16,'(Data)Overall Prescribing'!$AC18,#N/A)</f>
        <v>#N/A</v>
      </c>
      <c r="P31" s="39">
        <f>RANK($AB31,$AB$5:$AB$46)+COUNTIF($AB$5:$AB31,$AB31)-1</f>
        <v>33</v>
      </c>
      <c r="Q31" s="80" t="s">
        <v>99</v>
      </c>
      <c r="R31" s="90">
        <f>INDEX('(Data)Antibacterial Items'!$O$4:$X$46,MATCH($Q31,'(Data)Antibacterial Items'!$C$4:$C$46,0),MATCH(R$4,'(Data)Antibacterial Items'!$O$3:$X$3,0))</f>
        <v>64.954112402761993</v>
      </c>
      <c r="S31" s="91">
        <f>INDEX('(Data)Antibacterial Items'!$O$4:$X$46,MATCH($Q31,'(Data)Antibacterial Items'!$C$4:$C$46,0),MATCH(S$4,'(Data)Antibacterial Items'!$O$3:$X$3,0))</f>
        <v>28.52110829472948</v>
      </c>
      <c r="T31" s="91">
        <f>INDEX('(Data)Antibacterial Items'!$O$4:$X$46,MATCH($Q31,'(Data)Antibacterial Items'!$C$4:$C$46,0),MATCH(T$4,'(Data)Antibacterial Items'!$O$3:$X$3,0))</f>
        <v>2.8808670570754304</v>
      </c>
      <c r="U31" s="163">
        <f>INDEX('(Data)Antibacterial Items'!$O$4:$X$46,MATCH($Q31,'(Data)Antibacterial Items'!$C$4:$C$46,0),MATCH(U$4,'(Data)Antibacterial Items'!$O$3:$X$3,0))</f>
        <v>1.0278821781312821</v>
      </c>
      <c r="V31" s="92">
        <f>INDEX('(Data)Antibacterial Items'!$O$4:$X$46,MATCH($Q31,'(Data)Antibacterial Items'!$C$4:$C$46,0),MATCH(V$4,'(Data)Antibacterial Items'!$O$3:$X$3,0))</f>
        <v>0.68962503277685516</v>
      </c>
      <c r="W31" s="92">
        <f>INDEX('(Data)Antibacterial Items'!$O$4:$X$46,MATCH($Q31,'(Data)Antibacterial Items'!$C$4:$C$46,0),MATCH(W$4,'(Data)Antibacterial Items'!$O$3:$X$3,0))</f>
        <v>1.2752381784809019</v>
      </c>
      <c r="X31" s="92">
        <f>INDEX('(Data)Antibacterial Items'!$O$4:$X$46,MATCH($Q31,'(Data)Antibacterial Items'!$C$4:$C$46,0),MATCH(X$4,'(Data)Antibacterial Items'!$O$3:$X$3,0))</f>
        <v>0.41167730093523297</v>
      </c>
      <c r="Y31" s="92">
        <f>INDEX('(Data)Antibacterial Items'!$O$4:$X$46,MATCH($Q31,'(Data)Antibacterial Items'!$C$4:$C$46,0),MATCH(Y$4,'(Data)Antibacterial Items'!$O$3:$X$3,0))</f>
        <v>0.16432130058561314</v>
      </c>
      <c r="Z31" s="92">
        <f>INDEX('(Data)Antibacterial Items'!$O$4:$X$46,MATCH($Q31,'(Data)Antibacterial Items'!$C$4:$C$46,0),MATCH(Z$4,'(Data)Antibacterial Items'!$O$3:$X$3,0))</f>
        <v>5.4191067214404337E-2</v>
      </c>
      <c r="AA31" s="92">
        <f>INDEX('(Data)Antibacterial Items'!$O$4:$X$46,MATCH($Q31,'(Data)Antibacterial Items'!$C$4:$C$46,0),MATCH(AA$4,'(Data)Antibacterial Items'!$O$3:$X$3,0))</f>
        <v>2.0977187308801677E-2</v>
      </c>
      <c r="AB31" s="83">
        <f t="shared" si="0"/>
        <v>64.954112402761993</v>
      </c>
      <c r="AD31" s="39">
        <f t="shared" si="24"/>
        <v>27</v>
      </c>
      <c r="AE31" s="37" t="str">
        <f t="shared" si="28"/>
        <v>Kent &amp; Medway</v>
      </c>
      <c r="AF31" s="90">
        <f t="shared" si="5"/>
        <v>66.099999999999994</v>
      </c>
      <c r="AG31" s="257">
        <f>VLOOKUP($AE31,'(Data)Antibacterial Items'!$C$4:$N$46,3,FALSE)</f>
        <v>111274</v>
      </c>
      <c r="AH31" s="91">
        <f t="shared" si="6"/>
        <v>28.8</v>
      </c>
      <c r="AI31" s="257">
        <f>VLOOKUP($AE31,'(Data)Antibacterial Items'!$C$4:$N$46,4,FALSE)</f>
        <v>48443</v>
      </c>
      <c r="AJ31" s="91">
        <f t="shared" si="7"/>
        <v>2.2000000000000002</v>
      </c>
      <c r="AK31" s="257">
        <f>VLOOKUP($AE31,'(Data)Antibacterial Items'!$C$4:$N$46,5,FALSE)</f>
        <v>3722</v>
      </c>
      <c r="AL31" s="163">
        <f t="shared" si="8"/>
        <v>0.9</v>
      </c>
      <c r="AM31" s="257">
        <f>VLOOKUP($AE31,'(Data)Antibacterial Items'!$C$4:$N$46,6,FALSE)</f>
        <v>1502</v>
      </c>
      <c r="AN31" s="163">
        <f t="shared" si="9"/>
        <v>0.2</v>
      </c>
      <c r="AO31" s="257">
        <f>VLOOKUP($AE31,'(Data)Antibacterial Items'!$C$4:$N$46,7,FALSE)</f>
        <v>404</v>
      </c>
      <c r="AP31" s="163">
        <f t="shared" si="10"/>
        <v>1</v>
      </c>
      <c r="AQ31" s="257">
        <f>VLOOKUP($AE31,'(Data)Antibacterial Items'!$C$4:$N$46,8,FALSE)</f>
        <v>1684</v>
      </c>
      <c r="AR31" s="163">
        <f t="shared" si="11"/>
        <v>0.4</v>
      </c>
      <c r="AS31" s="257">
        <f>VLOOKUP($AE31,'(Data)Antibacterial Items'!$C$4:$N$46,9,FALSE)</f>
        <v>736</v>
      </c>
      <c r="AT31" s="163">
        <f t="shared" si="12"/>
        <v>0.2</v>
      </c>
      <c r="AU31" s="257">
        <f>VLOOKUP($AE31,'(Data)Antibacterial Items'!$C$4:$N$46,10,FALSE)</f>
        <v>294</v>
      </c>
      <c r="AV31" s="163">
        <f t="shared" si="13"/>
        <v>0.1</v>
      </c>
      <c r="AW31" s="257">
        <f>VLOOKUP($AE31,'(Data)Antibacterial Items'!$C$4:$N$46,11,FALSE)</f>
        <v>187</v>
      </c>
      <c r="AX31" s="163">
        <f t="shared" si="14"/>
        <v>0</v>
      </c>
      <c r="AY31" s="257">
        <f>VLOOKUP($AE31,'(Data)Antibacterial Items'!$C$4:$N$46,12,FALSE)</f>
        <v>66</v>
      </c>
      <c r="AZ31" s="241">
        <f>VLOOKUP($AE31,'(Data)Antibacterial Items'!$C$4:$N$46,2,FALSE)</f>
        <v>168312</v>
      </c>
      <c r="BA31" s="170">
        <f t="shared" si="25"/>
        <v>16</v>
      </c>
      <c r="BB31" s="171" t="str">
        <f t="shared" si="29"/>
        <v>The Black Country &amp; West Birmingham</v>
      </c>
      <c r="BC31" s="91">
        <f t="shared" si="15"/>
        <v>67.017290614114913</v>
      </c>
      <c r="BD31" s="172" t="e">
        <f t="shared" si="16"/>
        <v>#N/A</v>
      </c>
      <c r="BF31" s="39">
        <f>RANK($BL31,$BL$5:$BL$46)+COUNTIF($BL$5:$BL31,$BL31)-1</f>
        <v>13</v>
      </c>
      <c r="BG31" s="80" t="s">
        <v>99</v>
      </c>
      <c r="BH31" s="90">
        <f>INDEX('(Data)Fluoride Items'!$I$4:$L$46,MATCH($BG31,'(Data)Fluoride Items'!$C$4:$C$46,0),MATCH(BH$4,'(Data)Fluoride Items'!$I$3:$L$3,0))</f>
        <v>97.588728029826171</v>
      </c>
      <c r="BI31" s="91">
        <f>INDEX('(Data)Fluoride Items'!$I$4:$L$46,MATCH($BG31,'(Data)Fluoride Items'!$C$4:$C$46,0),MATCH(BI$4,'(Data)Fluoride Items'!$I$3:$L$3,0))</f>
        <v>2.3870624122403523</v>
      </c>
      <c r="BJ31" s="91">
        <f>INDEX('(Data)Fluoride Items'!$I$4:$L$46,MATCH($BG31,'(Data)Fluoride Items'!$C$4:$C$46,0),MATCH(BJ$4,'(Data)Fluoride Items'!$I$3:$L$3,0))</f>
        <v>1.9367646346777709E-2</v>
      </c>
      <c r="BK31" s="163">
        <f>INDEX('(Data)Fluoride Items'!$I$4:$L$46,MATCH($BG31,'(Data)Fluoride Items'!$C$4:$C$46,0),MATCH(BK$4,'(Data)Fluoride Items'!$I$3:$L$3,0))</f>
        <v>4.8419115866944274E-3</v>
      </c>
      <c r="BL31" s="83">
        <f t="shared" si="17"/>
        <v>97.588728029826171</v>
      </c>
      <c r="BN31" s="39">
        <f t="shared" si="26"/>
        <v>27</v>
      </c>
      <c r="BO31" s="37" t="str">
        <f t="shared" si="18"/>
        <v>Healthier Lancashire &amp; South Cumbria</v>
      </c>
      <c r="BP31" s="90">
        <f t="shared" si="19"/>
        <v>95.507118180149206</v>
      </c>
      <c r="BQ31" s="257">
        <f>VLOOKUP($BO31,'(Data)Fluoride Items'!$C$4:$H$46,3,FALSE)</f>
        <v>57225</v>
      </c>
      <c r="BR31" s="91">
        <f t="shared" si="20"/>
        <v>4.4611712869469429</v>
      </c>
      <c r="BS31" s="257">
        <f>VLOOKUP($BO31,'(Data)Fluoride Items'!$C$4:$H$46,4,FALSE)</f>
        <v>2673</v>
      </c>
      <c r="BT31" s="91">
        <f t="shared" si="21"/>
        <v>3.0041557487858202E-2</v>
      </c>
      <c r="BU31" s="257">
        <f>VLOOKUP($BO31,'(Data)Fluoride Items'!$C$4:$H$46,5,FALSE)</f>
        <v>18</v>
      </c>
      <c r="BV31" s="163">
        <f t="shared" si="22"/>
        <v>1.6689754159921225E-3</v>
      </c>
      <c r="BW31" s="257">
        <f>VLOOKUP($BO31,'(Data)Fluoride Items'!$C$4:$H$46,6,FALSE)</f>
        <v>1</v>
      </c>
      <c r="BX31" s="241">
        <f>VLOOKUP($BO31,'(Data)Fluoride Items'!$C$3:$D$46,2,FALSE)</f>
        <v>59917</v>
      </c>
      <c r="BY31" s="170">
        <f t="shared" si="27"/>
        <v>16</v>
      </c>
      <c r="BZ31" s="171" t="str">
        <f t="shared" si="3"/>
        <v>Joined Up Care Derbyshire</v>
      </c>
      <c r="CA31" s="91">
        <f t="shared" si="4"/>
        <v>97.242375702754487</v>
      </c>
      <c r="CB31" s="172" t="e">
        <f t="shared" si="23"/>
        <v>#N/A</v>
      </c>
    </row>
    <row r="32" spans="2:80" x14ac:dyDescent="0.3">
      <c r="B32" s="208">
        <v>44378</v>
      </c>
      <c r="C32" s="150">
        <f>IF($I$14=C$16,'(Data)Overall Prescribing'!$G19,#N/A)</f>
        <v>66.735751877376558</v>
      </c>
      <c r="D32" s="215" t="e">
        <f>IF($I$14=D$16,'(Data)Overall Prescribing'!$K19,#N/A)</f>
        <v>#N/A</v>
      </c>
      <c r="E32" s="215" t="e">
        <f>IF($I$14=E$16,'(Data)Overall Prescribing'!$O19,#N/A)</f>
        <v>#N/A</v>
      </c>
      <c r="F32" s="215" t="e">
        <f>IF($I$14=F$16,'(Data)Overall Prescribing'!$S19,#N/A)</f>
        <v>#N/A</v>
      </c>
      <c r="G32" s="215" t="e">
        <f>IF($I$14=G$16,'(Data)Overall Prescribing'!$W19,#N/A)</f>
        <v>#N/A</v>
      </c>
      <c r="H32" s="151" t="e">
        <f>IF($I$14=H$16,'(Data)Overall Prescribing'!$AA19,#N/A)</f>
        <v>#N/A</v>
      </c>
      <c r="I32" s="215">
        <f>IF($I$14=I$16,'(Data)Overall Prescribing'!$I19,#N/A)</f>
        <v>17.274313260574989</v>
      </c>
      <c r="J32" s="215" t="e">
        <f>IF($I$14=J$16,'(Data)Overall Prescribing'!$M19,#N/A)</f>
        <v>#N/A</v>
      </c>
      <c r="K32" s="215" t="e">
        <f>IF($I$14=K$16,'(Data)Overall Prescribing'!$Q19,#N/A)</f>
        <v>#N/A</v>
      </c>
      <c r="L32" s="215" t="e">
        <f>IF($I$14=L$16,'(Data)Overall Prescribing'!$U19,#N/A)</f>
        <v>#N/A</v>
      </c>
      <c r="M32" s="215" t="e">
        <f>IF($I$14=M$16,'(Data)Overall Prescribing'!$Y19,#N/A)</f>
        <v>#N/A</v>
      </c>
      <c r="N32" s="151" t="e">
        <f>IF($I$14=N$16,'(Data)Overall Prescribing'!$AC19,#N/A)</f>
        <v>#N/A</v>
      </c>
      <c r="P32" s="40">
        <f>RANK($AB32,$AB$5:$AB$46)+COUNTIF($AB$5:$AB32,$AB32)-1</f>
        <v>29</v>
      </c>
      <c r="Q32" s="79" t="s">
        <v>100</v>
      </c>
      <c r="R32" s="87">
        <f>INDEX('(Data)Antibacterial Items'!$O$4:$X$46,MATCH($Q32,'(Data)Antibacterial Items'!$C$4:$C$46,0),MATCH(R$4,'(Data)Antibacterial Items'!$O$3:$X$3,0))</f>
        <v>65.677536353561479</v>
      </c>
      <c r="S32" s="88">
        <f>INDEX('(Data)Antibacterial Items'!$O$4:$X$46,MATCH($Q32,'(Data)Antibacterial Items'!$C$4:$C$46,0),MATCH(S$4,'(Data)Antibacterial Items'!$O$3:$X$3,0))</f>
        <v>29.687342579843502</v>
      </c>
      <c r="T32" s="88">
        <f>INDEX('(Data)Antibacterial Items'!$O$4:$X$46,MATCH($Q32,'(Data)Antibacterial Items'!$C$4:$C$46,0),MATCH(T$4,'(Data)Antibacterial Items'!$O$3:$X$3,0))</f>
        <v>2.3689424723780097</v>
      </c>
      <c r="U32" s="162">
        <f>INDEX('(Data)Antibacterial Items'!$O$4:$X$46,MATCH($Q32,'(Data)Antibacterial Items'!$C$4:$C$46,0),MATCH(U$4,'(Data)Antibacterial Items'!$O$3:$X$3,0))</f>
        <v>0.49031131410148776</v>
      </c>
      <c r="V32" s="89">
        <f>INDEX('(Data)Antibacterial Items'!$O$4:$X$46,MATCH($Q32,'(Data)Antibacterial Items'!$C$4:$C$46,0),MATCH(V$4,'(Data)Antibacterial Items'!$O$3:$X$3,0))</f>
        <v>0.34926285388051181</v>
      </c>
      <c r="W32" s="89">
        <f>INDEX('(Data)Antibacterial Items'!$O$4:$X$46,MATCH($Q32,'(Data)Antibacterial Items'!$C$4:$C$46,0),MATCH(W$4,'(Data)Antibacterial Items'!$O$3:$X$3,0))</f>
        <v>0.41239883131275812</v>
      </c>
      <c r="X32" s="89">
        <f>INDEX('(Data)Antibacterial Items'!$O$4:$X$46,MATCH($Q32,'(Data)Antibacterial Items'!$C$4:$C$46,0),MATCH(X$4,'(Data)Antibacterial Items'!$O$3:$X$3,0))</f>
        <v>0.48426638009201733</v>
      </c>
      <c r="Y32" s="89">
        <f>INDEX('(Data)Antibacterial Items'!$O$4:$X$46,MATCH($Q32,'(Data)Antibacterial Items'!$C$4:$C$46,0),MATCH(Y$4,'(Data)Antibacterial Items'!$O$3:$X$3,0))</f>
        <v>0.16254155892131511</v>
      </c>
      <c r="Z32" s="89">
        <f>INDEX('(Data)Antibacterial Items'!$O$4:$X$46,MATCH($Q32,'(Data)Antibacterial Items'!$C$4:$C$46,0),MATCH(Z$4,'(Data)Antibacterial Items'!$O$3:$X$3,0))</f>
        <v>9.8733922154683157E-2</v>
      </c>
      <c r="AA32" s="89">
        <f>INDEX('(Data)Antibacterial Items'!$O$4:$X$46,MATCH($Q32,'(Data)Antibacterial Items'!$C$4:$C$46,0),MATCH(AA$4,'(Data)Antibacterial Items'!$O$3:$X$3,0))</f>
        <v>0.26866373375423985</v>
      </c>
      <c r="AB32" s="82">
        <f t="shared" si="0"/>
        <v>65.677536353561479</v>
      </c>
      <c r="AD32" s="40">
        <f t="shared" si="24"/>
        <v>28</v>
      </c>
      <c r="AE32" s="38" t="str">
        <f t="shared" si="28"/>
        <v>Healthier Lancashire &amp; South Cumbria</v>
      </c>
      <c r="AF32" s="87">
        <f t="shared" si="5"/>
        <v>66</v>
      </c>
      <c r="AG32" s="256">
        <f>VLOOKUP($AE32,'(Data)Antibacterial Items'!$C$4:$N$46,3,FALSE)</f>
        <v>107247</v>
      </c>
      <c r="AH32" s="88">
        <f t="shared" si="6"/>
        <v>29.8</v>
      </c>
      <c r="AI32" s="256">
        <f>VLOOKUP($AE32,'(Data)Antibacterial Items'!$C$4:$N$46,4,FALSE)</f>
        <v>48398</v>
      </c>
      <c r="AJ32" s="88">
        <f t="shared" si="7"/>
        <v>1.7</v>
      </c>
      <c r="AK32" s="256">
        <f>VLOOKUP($AE32,'(Data)Antibacterial Items'!$C$4:$N$46,5,FALSE)</f>
        <v>2714</v>
      </c>
      <c r="AL32" s="162">
        <f t="shared" si="8"/>
        <v>0.4</v>
      </c>
      <c r="AM32" s="256">
        <f>VLOOKUP($AE32,'(Data)Antibacterial Items'!$C$4:$N$46,6,FALSE)</f>
        <v>663</v>
      </c>
      <c r="AN32" s="162">
        <f t="shared" si="9"/>
        <v>0.5</v>
      </c>
      <c r="AO32" s="256">
        <f>VLOOKUP($AE32,'(Data)Antibacterial Items'!$C$4:$N$46,7,FALSE)</f>
        <v>761</v>
      </c>
      <c r="AP32" s="162">
        <f t="shared" si="10"/>
        <v>0.3</v>
      </c>
      <c r="AQ32" s="256">
        <f>VLOOKUP($AE32,'(Data)Antibacterial Items'!$C$4:$N$46,8,FALSE)</f>
        <v>551</v>
      </c>
      <c r="AR32" s="162">
        <f t="shared" si="11"/>
        <v>0.3</v>
      </c>
      <c r="AS32" s="256">
        <f>VLOOKUP($AE32,'(Data)Antibacterial Items'!$C$4:$N$46,9,FALSE)</f>
        <v>428</v>
      </c>
      <c r="AT32" s="162">
        <f t="shared" si="12"/>
        <v>0.1</v>
      </c>
      <c r="AU32" s="256">
        <f>VLOOKUP($AE32,'(Data)Antibacterial Items'!$C$4:$N$46,10,FALSE)</f>
        <v>179</v>
      </c>
      <c r="AV32" s="162">
        <f t="shared" si="13"/>
        <v>0.9</v>
      </c>
      <c r="AW32" s="256">
        <f>VLOOKUP($AE32,'(Data)Antibacterial Items'!$C$4:$N$46,11,FALSE)</f>
        <v>1409</v>
      </c>
      <c r="AX32" s="162">
        <f t="shared" si="14"/>
        <v>0</v>
      </c>
      <c r="AY32" s="256">
        <f>VLOOKUP($AE32,'(Data)Antibacterial Items'!$C$4:$N$46,12,FALSE)</f>
        <v>62</v>
      </c>
      <c r="AZ32" s="240">
        <f>VLOOKUP($AE32,'(Data)Antibacterial Items'!$C$4:$N$46,2,FALSE)</f>
        <v>162412</v>
      </c>
      <c r="BA32" s="167">
        <f t="shared" si="25"/>
        <v>15</v>
      </c>
      <c r="BB32" s="168" t="str">
        <f t="shared" si="29"/>
        <v>Humber, Coast &amp; Vale</v>
      </c>
      <c r="BC32" s="88">
        <f t="shared" si="15"/>
        <v>67.020472216277909</v>
      </c>
      <c r="BD32" s="169" t="e">
        <f t="shared" si="16"/>
        <v>#N/A</v>
      </c>
      <c r="BF32" s="40">
        <f>RANK($BL32,$BL$5:$BL$46)+COUNTIF($BL$5:$BL32,$BL32)-1</f>
        <v>33</v>
      </c>
      <c r="BG32" s="79" t="s">
        <v>100</v>
      </c>
      <c r="BH32" s="87">
        <f>INDEX('(Data)Fluoride Items'!$I$4:$L$46,MATCH($BG32,'(Data)Fluoride Items'!$C$4:$C$46,0),MATCH(BH$4,'(Data)Fluoride Items'!$I$3:$L$3,0))</f>
        <v>94.758914100486223</v>
      </c>
      <c r="BI32" s="88">
        <f>INDEX('(Data)Fluoride Items'!$I$4:$L$46,MATCH($BG32,'(Data)Fluoride Items'!$C$4:$C$46,0),MATCH(BI$4,'(Data)Fluoride Items'!$I$3:$L$3,0))</f>
        <v>5.2269043760129659</v>
      </c>
      <c r="BJ32" s="88">
        <f>INDEX('(Data)Fluoride Items'!$I$4:$L$46,MATCH($BG32,'(Data)Fluoride Items'!$C$4:$C$46,0),MATCH(BJ$4,'(Data)Fluoride Items'!$I$3:$L$3,0))</f>
        <v>1.4181523500810374E-2</v>
      </c>
      <c r="BK32" s="162">
        <f>INDEX('(Data)Fluoride Items'!$I$4:$L$46,MATCH($BG32,'(Data)Fluoride Items'!$C$4:$C$46,0),MATCH(BK$4,'(Data)Fluoride Items'!$I$3:$L$3,0))</f>
        <v>0</v>
      </c>
      <c r="BL32" s="82">
        <f t="shared" si="17"/>
        <v>94.758914100486223</v>
      </c>
      <c r="BN32" s="40">
        <f t="shared" si="26"/>
        <v>28</v>
      </c>
      <c r="BO32" s="38" t="str">
        <f t="shared" si="18"/>
        <v>Humber, Coast &amp; Vale</v>
      </c>
      <c r="BP32" s="87">
        <f t="shared" si="19"/>
        <v>95.368061328161076</v>
      </c>
      <c r="BQ32" s="256">
        <f>VLOOKUP($BO32,'(Data)Fluoride Items'!$C$4:$H$46,3,FALSE)</f>
        <v>41302</v>
      </c>
      <c r="BR32" s="88">
        <f t="shared" si="20"/>
        <v>4.6157753763738807</v>
      </c>
      <c r="BS32" s="256">
        <f>VLOOKUP($BO32,'(Data)Fluoride Items'!$C$4:$H$46,4,FALSE)</f>
        <v>1999</v>
      </c>
      <c r="BT32" s="88">
        <f t="shared" si="21"/>
        <v>1.6163295465041101E-2</v>
      </c>
      <c r="BU32" s="256">
        <f>VLOOKUP($BO32,'(Data)Fluoride Items'!$C$4:$H$46,5,FALSE)</f>
        <v>7</v>
      </c>
      <c r="BV32" s="162">
        <f t="shared" si="22"/>
        <v>0</v>
      </c>
      <c r="BW32" s="256">
        <f>VLOOKUP($BO32,'(Data)Fluoride Items'!$C$4:$H$46,6,FALSE)</f>
        <v>0</v>
      </c>
      <c r="BX32" s="240">
        <f>VLOOKUP($BO32,'(Data)Fluoride Items'!$C$3:$D$46,2,FALSE)</f>
        <v>43308</v>
      </c>
      <c r="BY32" s="167">
        <f t="shared" si="27"/>
        <v>15</v>
      </c>
      <c r="BZ32" s="168" t="str">
        <f t="shared" si="3"/>
        <v>Hertfordshire &amp; West Essex</v>
      </c>
      <c r="CA32" s="88">
        <f t="shared" si="4"/>
        <v>97.352257636122175</v>
      </c>
      <c r="CB32" s="169" t="e">
        <f t="shared" si="23"/>
        <v>#N/A</v>
      </c>
    </row>
    <row r="33" spans="2:80" x14ac:dyDescent="0.3">
      <c r="B33" s="209">
        <v>44409</v>
      </c>
      <c r="C33" s="152">
        <f>IF($I$14=C$16,'(Data)Overall Prescribing'!$G20,#N/A)</f>
        <v>67.513649977076398</v>
      </c>
      <c r="D33" s="153" t="e">
        <f>IF($I$14=D$16,'(Data)Overall Prescribing'!$K20,#N/A)</f>
        <v>#N/A</v>
      </c>
      <c r="E33" s="153" t="e">
        <f>IF($I$14=E$16,'(Data)Overall Prescribing'!$O20,#N/A)</f>
        <v>#N/A</v>
      </c>
      <c r="F33" s="153" t="e">
        <f>IF($I$14=F$16,'(Data)Overall Prescribing'!$S20,#N/A)</f>
        <v>#N/A</v>
      </c>
      <c r="G33" s="153" t="e">
        <f>IF($I$14=G$16,'(Data)Overall Prescribing'!$W20,#N/A)</f>
        <v>#N/A</v>
      </c>
      <c r="H33" s="154" t="e">
        <f>IF($I$14=H$16,'(Data)Overall Prescribing'!$AA20,#N/A)</f>
        <v>#N/A</v>
      </c>
      <c r="I33" s="152">
        <f>IF($I$14=I$16,'(Data)Overall Prescribing'!$I20,#N/A)</f>
        <v>17.549934599183025</v>
      </c>
      <c r="J33" s="153" t="e">
        <f>IF($I$14=J$16,'(Data)Overall Prescribing'!$M20,#N/A)</f>
        <v>#N/A</v>
      </c>
      <c r="K33" s="153" t="e">
        <f>IF($I$14=K$16,'(Data)Overall Prescribing'!$Q20,#N/A)</f>
        <v>#N/A</v>
      </c>
      <c r="L33" s="153" t="e">
        <f>IF($I$14=L$16,'(Data)Overall Prescribing'!$U20,#N/A)</f>
        <v>#N/A</v>
      </c>
      <c r="M33" s="153" t="e">
        <f>IF($I$14=M$16,'(Data)Overall Prescribing'!$Y20,#N/A)</f>
        <v>#N/A</v>
      </c>
      <c r="N33" s="154" t="e">
        <f>IF($I$14=N$16,'(Data)Overall Prescribing'!$AC20,#N/A)</f>
        <v>#N/A</v>
      </c>
      <c r="P33" s="39">
        <f>RANK($AB33,$AB$5:$AB$46)+COUNTIF($AB$5:$AB33,$AB33)-1</f>
        <v>31</v>
      </c>
      <c r="Q33" s="80" t="s">
        <v>101</v>
      </c>
      <c r="R33" s="90">
        <f>INDEX('(Data)Antibacterial Items'!$O$4:$X$46,MATCH($Q33,'(Data)Antibacterial Items'!$C$4:$C$46,0),MATCH(R$4,'(Data)Antibacterial Items'!$O$3:$X$3,0))</f>
        <v>65.167874991201529</v>
      </c>
      <c r="S33" s="91">
        <f>INDEX('(Data)Antibacterial Items'!$O$4:$X$46,MATCH($Q33,'(Data)Antibacterial Items'!$C$4:$C$46,0),MATCH(S$4,'(Data)Antibacterial Items'!$O$3:$X$3,0))</f>
        <v>29.484057154923633</v>
      </c>
      <c r="T33" s="91">
        <f>INDEX('(Data)Antibacterial Items'!$O$4:$X$46,MATCH($Q33,'(Data)Antibacterial Items'!$C$4:$C$46,0),MATCH(T$4,'(Data)Antibacterial Items'!$O$3:$X$3,0))</f>
        <v>2.5916801576687547</v>
      </c>
      <c r="U33" s="163">
        <f>INDEX('(Data)Antibacterial Items'!$O$4:$X$46,MATCH($Q33,'(Data)Antibacterial Items'!$C$4:$C$46,0),MATCH(U$4,'(Data)Antibacterial Items'!$O$3:$X$3,0))</f>
        <v>0.71654818047441393</v>
      </c>
      <c r="V33" s="92">
        <f>INDEX('(Data)Antibacterial Items'!$O$4:$X$46,MATCH($Q33,'(Data)Antibacterial Items'!$C$4:$C$46,0),MATCH(V$4,'(Data)Antibacterial Items'!$O$3:$X$3,0))</f>
        <v>0.66868445132681076</v>
      </c>
      <c r="W33" s="92">
        <f>INDEX('(Data)Antibacterial Items'!$O$4:$X$46,MATCH($Q33,'(Data)Antibacterial Items'!$C$4:$C$46,0),MATCH(W$4,'(Data)Antibacterial Items'!$O$3:$X$3,0))</f>
        <v>0.45329767016259587</v>
      </c>
      <c r="X33" s="92">
        <f>INDEX('(Data)Antibacterial Items'!$O$4:$X$46,MATCH($Q33,'(Data)Antibacterial Items'!$C$4:$C$46,0),MATCH(X$4,'(Data)Antibacterial Items'!$O$3:$X$3,0))</f>
        <v>0.64052931653410294</v>
      </c>
      <c r="Y33" s="92">
        <f>INDEX('(Data)Antibacterial Items'!$O$4:$X$46,MATCH($Q33,'(Data)Antibacterial Items'!$C$4:$C$46,0),MATCH(Y$4,'(Data)Antibacterial Items'!$O$3:$X$3,0))</f>
        <v>9.2911944815935815E-2</v>
      </c>
      <c r="Z33" s="92">
        <f>INDEX('(Data)Antibacterial Items'!$O$4:$X$46,MATCH($Q33,'(Data)Antibacterial Items'!$C$4:$C$46,0),MATCH(Z$4,'(Data)Antibacterial Items'!$O$3:$X$3,0))</f>
        <v>9.4319701555571206E-2</v>
      </c>
      <c r="AA33" s="92">
        <f>INDEX('(Data)Antibacterial Items'!$O$4:$X$46,MATCH($Q33,'(Data)Antibacterial Items'!$C$4:$C$46,0),MATCH(AA$4,'(Data)Antibacterial Items'!$O$3:$X$3,0))</f>
        <v>9.009643133666502E-2</v>
      </c>
      <c r="AB33" s="83">
        <f t="shared" si="0"/>
        <v>65.167874991201529</v>
      </c>
      <c r="AD33" s="39">
        <f t="shared" si="24"/>
        <v>29</v>
      </c>
      <c r="AE33" s="37" t="str">
        <f t="shared" si="28"/>
        <v>North London Partners In H&amp;C</v>
      </c>
      <c r="AF33" s="90">
        <f t="shared" si="5"/>
        <v>65.7</v>
      </c>
      <c r="AG33" s="257">
        <f>VLOOKUP($AE33,'(Data)Antibacterial Items'!$C$4:$N$46,3,FALSE)</f>
        <v>97784</v>
      </c>
      <c r="AH33" s="91">
        <f t="shared" si="6"/>
        <v>29.7</v>
      </c>
      <c r="AI33" s="257">
        <f>VLOOKUP($AE33,'(Data)Antibacterial Items'!$C$4:$N$46,4,FALSE)</f>
        <v>44200</v>
      </c>
      <c r="AJ33" s="91">
        <f t="shared" si="7"/>
        <v>2.4</v>
      </c>
      <c r="AK33" s="257">
        <f>VLOOKUP($AE33,'(Data)Antibacterial Items'!$C$4:$N$46,5,FALSE)</f>
        <v>3527</v>
      </c>
      <c r="AL33" s="163">
        <f t="shared" si="8"/>
        <v>0.5</v>
      </c>
      <c r="AM33" s="257">
        <f>VLOOKUP($AE33,'(Data)Antibacterial Items'!$C$4:$N$46,6,FALSE)</f>
        <v>730</v>
      </c>
      <c r="AN33" s="163">
        <f t="shared" si="9"/>
        <v>0.3</v>
      </c>
      <c r="AO33" s="257">
        <f>VLOOKUP($AE33,'(Data)Antibacterial Items'!$C$4:$N$46,7,FALSE)</f>
        <v>520</v>
      </c>
      <c r="AP33" s="163">
        <f t="shared" si="10"/>
        <v>0.4</v>
      </c>
      <c r="AQ33" s="257">
        <f>VLOOKUP($AE33,'(Data)Antibacterial Items'!$C$4:$N$46,8,FALSE)</f>
        <v>614</v>
      </c>
      <c r="AR33" s="163">
        <f t="shared" si="11"/>
        <v>0.5</v>
      </c>
      <c r="AS33" s="257">
        <f>VLOOKUP($AE33,'(Data)Antibacterial Items'!$C$4:$N$46,9,FALSE)</f>
        <v>721</v>
      </c>
      <c r="AT33" s="163">
        <f t="shared" si="12"/>
        <v>0.2</v>
      </c>
      <c r="AU33" s="257">
        <f>VLOOKUP($AE33,'(Data)Antibacterial Items'!$C$4:$N$46,10,FALSE)</f>
        <v>242</v>
      </c>
      <c r="AV33" s="163">
        <f t="shared" si="13"/>
        <v>0.1</v>
      </c>
      <c r="AW33" s="257">
        <f>VLOOKUP($AE33,'(Data)Antibacterial Items'!$C$4:$N$46,11,FALSE)</f>
        <v>147</v>
      </c>
      <c r="AX33" s="163">
        <f t="shared" si="14"/>
        <v>0.3</v>
      </c>
      <c r="AY33" s="257">
        <f>VLOOKUP($AE33,'(Data)Antibacterial Items'!$C$4:$N$46,12,FALSE)</f>
        <v>400</v>
      </c>
      <c r="AZ33" s="241">
        <f>VLOOKUP($AE33,'(Data)Antibacterial Items'!$C$4:$N$46,2,FALSE)</f>
        <v>148885</v>
      </c>
      <c r="BA33" s="170">
        <f t="shared" si="25"/>
        <v>14</v>
      </c>
      <c r="BB33" s="171" t="str">
        <f t="shared" si="29"/>
        <v>Cumbria &amp; North East</v>
      </c>
      <c r="BC33" s="91">
        <f t="shared" si="15"/>
        <v>67.057559144027095</v>
      </c>
      <c r="BD33" s="172" t="e">
        <f t="shared" si="16"/>
        <v>#N/A</v>
      </c>
      <c r="BF33" s="39">
        <f>RANK($BL33,$BL$5:$BL$46)+COUNTIF($BL$5:$BL33,$BL33)-1</f>
        <v>37</v>
      </c>
      <c r="BG33" s="80" t="s">
        <v>101</v>
      </c>
      <c r="BH33" s="90">
        <f>INDEX('(Data)Fluoride Items'!$I$4:$L$46,MATCH($BG33,'(Data)Fluoride Items'!$C$4:$C$46,0),MATCH(BH$4,'(Data)Fluoride Items'!$I$3:$L$3,0))</f>
        <v>94.232022593960465</v>
      </c>
      <c r="BI33" s="91">
        <f>INDEX('(Data)Fluoride Items'!$I$4:$L$46,MATCH($BG33,'(Data)Fluoride Items'!$C$4:$C$46,0),MATCH(BI$4,'(Data)Fluoride Items'!$I$3:$L$3,0))</f>
        <v>5.7571149250488816</v>
      </c>
      <c r="BJ33" s="91">
        <f>INDEX('(Data)Fluoride Items'!$I$4:$L$46,MATCH($BG33,'(Data)Fluoride Items'!$C$4:$C$46,0),MATCH(BJ$4,'(Data)Fluoride Items'!$I$3:$L$3,0))</f>
        <v>1.0862480990658266E-2</v>
      </c>
      <c r="BK33" s="163">
        <f>INDEX('(Data)Fluoride Items'!$I$4:$L$46,MATCH($BG33,'(Data)Fluoride Items'!$C$4:$C$46,0),MATCH(BK$4,'(Data)Fluoride Items'!$I$3:$L$3,0))</f>
        <v>0</v>
      </c>
      <c r="BL33" s="83">
        <f t="shared" si="17"/>
        <v>94.232022593960465</v>
      </c>
      <c r="BN33" s="39">
        <f t="shared" si="26"/>
        <v>29</v>
      </c>
      <c r="BO33" s="37" t="str">
        <f t="shared" si="18"/>
        <v>Suffolk &amp; North East Essex</v>
      </c>
      <c r="BP33" s="90">
        <f t="shared" si="19"/>
        <v>95.295709949963097</v>
      </c>
      <c r="BQ33" s="257">
        <f>VLOOKUP($BO33,'(Data)Fluoride Items'!$C$4:$H$46,3,FALSE)</f>
        <v>23235</v>
      </c>
      <c r="BR33" s="91">
        <f t="shared" si="20"/>
        <v>4.6919858912312362</v>
      </c>
      <c r="BS33" s="257">
        <f>VLOOKUP($BO33,'(Data)Fluoride Items'!$C$4:$H$46,4,FALSE)</f>
        <v>1144</v>
      </c>
      <c r="BT33" s="91">
        <f t="shared" si="21"/>
        <v>1.2304158805676316E-2</v>
      </c>
      <c r="BU33" s="257">
        <f>VLOOKUP($BO33,'(Data)Fluoride Items'!$C$4:$H$46,5,FALSE)</f>
        <v>3</v>
      </c>
      <c r="BV33" s="163">
        <f t="shared" si="22"/>
        <v>0</v>
      </c>
      <c r="BW33" s="257">
        <f>VLOOKUP($BO33,'(Data)Fluoride Items'!$C$4:$H$46,6,FALSE)</f>
        <v>0</v>
      </c>
      <c r="BX33" s="241">
        <f>VLOOKUP($BO33,'(Data)Fluoride Items'!$C$3:$D$46,2,FALSE)</f>
        <v>24382</v>
      </c>
      <c r="BY33" s="170">
        <f t="shared" si="27"/>
        <v>14</v>
      </c>
      <c r="BZ33" s="171" t="str">
        <f t="shared" si="3"/>
        <v>Cheshire &amp; Merseyside</v>
      </c>
      <c r="CA33" s="91">
        <f t="shared" si="4"/>
        <v>97.41725197736109</v>
      </c>
      <c r="CB33" s="172" t="e">
        <f t="shared" si="23"/>
        <v>#N/A</v>
      </c>
    </row>
    <row r="34" spans="2:80" x14ac:dyDescent="0.3">
      <c r="B34" s="208">
        <v>44440</v>
      </c>
      <c r="C34" s="150">
        <f>IF($I$14=C$16,'(Data)Overall Prescribing'!$G21,#N/A)</f>
        <v>66.974868870636897</v>
      </c>
      <c r="D34" s="215" t="e">
        <f>IF($I$14=D$16,'(Data)Overall Prescribing'!$K21,#N/A)</f>
        <v>#N/A</v>
      </c>
      <c r="E34" s="215" t="e">
        <f>IF($I$14=E$16,'(Data)Overall Prescribing'!$O21,#N/A)</f>
        <v>#N/A</v>
      </c>
      <c r="F34" s="215" t="e">
        <f>IF($I$14=F$16,'(Data)Overall Prescribing'!$S21,#N/A)</f>
        <v>#N/A</v>
      </c>
      <c r="G34" s="215" t="e">
        <f>IF($I$14=G$16,'(Data)Overall Prescribing'!$W21,#N/A)</f>
        <v>#N/A</v>
      </c>
      <c r="H34" s="151" t="e">
        <f>IF($I$14=H$16,'(Data)Overall Prescribing'!$AA21,#N/A)</f>
        <v>#N/A</v>
      </c>
      <c r="I34" s="215">
        <f>IF($I$14=I$16,'(Data)Overall Prescribing'!$I21,#N/A)</f>
        <v>17.214850805352597</v>
      </c>
      <c r="J34" s="215" t="e">
        <f>IF($I$14=J$16,'(Data)Overall Prescribing'!$M21,#N/A)</f>
        <v>#N/A</v>
      </c>
      <c r="K34" s="215" t="e">
        <f>IF($I$14=K$16,'(Data)Overall Prescribing'!$Q21,#N/A)</f>
        <v>#N/A</v>
      </c>
      <c r="L34" s="215" t="e">
        <f>IF($I$14=L$16,'(Data)Overall Prescribing'!$U21,#N/A)</f>
        <v>#N/A</v>
      </c>
      <c r="M34" s="215" t="e">
        <f>IF($I$14=M$16,'(Data)Overall Prescribing'!$Y21,#N/A)</f>
        <v>#N/A</v>
      </c>
      <c r="N34" s="151" t="e">
        <f>IF($I$14=N$16,'(Data)Overall Prescribing'!$AC21,#N/A)</f>
        <v>#N/A</v>
      </c>
      <c r="P34" s="40">
        <f>RANK($AB34,$AB$5:$AB$46)+COUNTIF($AB$5:$AB34,$AB34)-1</f>
        <v>34</v>
      </c>
      <c r="Q34" s="79" t="s">
        <v>102</v>
      </c>
      <c r="R34" s="87">
        <f>INDEX('(Data)Antibacterial Items'!$O$4:$X$46,MATCH($Q34,'(Data)Antibacterial Items'!$C$4:$C$46,0),MATCH(R$4,'(Data)Antibacterial Items'!$O$3:$X$3,0))</f>
        <v>64.739649249683609</v>
      </c>
      <c r="S34" s="88">
        <f>INDEX('(Data)Antibacterial Items'!$O$4:$X$46,MATCH($Q34,'(Data)Antibacterial Items'!$C$4:$C$46,0),MATCH(S$4,'(Data)Antibacterial Items'!$O$3:$X$3,0))</f>
        <v>30.381486168866388</v>
      </c>
      <c r="T34" s="88">
        <f>INDEX('(Data)Antibacterial Items'!$O$4:$X$46,MATCH($Q34,'(Data)Antibacterial Items'!$C$4:$C$46,0),MATCH(T$4,'(Data)Antibacterial Items'!$O$3:$X$3,0))</f>
        <v>3.0564093292352195</v>
      </c>
      <c r="U34" s="162">
        <f>INDEX('(Data)Antibacterial Items'!$O$4:$X$46,MATCH($Q34,'(Data)Antibacterial Items'!$C$4:$C$46,0),MATCH(U$4,'(Data)Antibacterial Items'!$O$3:$X$3,0))</f>
        <v>0.5188935093111553</v>
      </c>
      <c r="V34" s="89">
        <f>INDEX('(Data)Antibacterial Items'!$O$4:$X$46,MATCH($Q34,'(Data)Antibacterial Items'!$C$4:$C$46,0),MATCH(V$4,'(Data)Antibacterial Items'!$O$3:$X$3,0))</f>
        <v>0.59663713614174652</v>
      </c>
      <c r="W34" s="89">
        <f>INDEX('(Data)Antibacterial Items'!$O$4:$X$46,MATCH($Q34,'(Data)Antibacterial Items'!$C$4:$C$46,0),MATCH(W$4,'(Data)Antibacterial Items'!$O$3:$X$3,0))</f>
        <v>0.18441511480744893</v>
      </c>
      <c r="X34" s="89">
        <f>INDEX('(Data)Antibacterial Items'!$O$4:$X$46,MATCH($Q34,'(Data)Antibacterial Items'!$C$4:$C$46,0),MATCH(X$4,'(Data)Antibacterial Items'!$O$3:$X$3,0))</f>
        <v>0.36521424697161453</v>
      </c>
      <c r="Y34" s="89">
        <f>INDEX('(Data)Antibacterial Items'!$O$4:$X$46,MATCH($Q34,'(Data)Antibacterial Items'!$C$4:$C$46,0),MATCH(Y$4,'(Data)Antibacterial Items'!$O$3:$X$3,0))</f>
        <v>9.3111553064545285E-2</v>
      </c>
      <c r="Z34" s="89">
        <f>INDEX('(Data)Antibacterial Items'!$O$4:$X$46,MATCH($Q34,'(Data)Antibacterial Items'!$C$4:$C$46,0),MATCH(Z$4,'(Data)Antibacterial Items'!$O$3:$X$3,0))</f>
        <v>3.6159826432833123E-2</v>
      </c>
      <c r="AA34" s="89">
        <f>INDEX('(Data)Antibacterial Items'!$O$4:$X$46,MATCH($Q34,'(Data)Antibacterial Items'!$C$4:$C$46,0),MATCH(AA$4,'(Data)Antibacterial Items'!$O$3:$X$3,0))</f>
        <v>2.8023865485445672E-2</v>
      </c>
      <c r="AB34" s="82">
        <f t="shared" si="0"/>
        <v>64.739649249683609</v>
      </c>
      <c r="AD34" s="40">
        <f t="shared" si="24"/>
        <v>30</v>
      </c>
      <c r="AE34" s="38" t="str">
        <f t="shared" si="28"/>
        <v>Cambridgeshire &amp; Peterborough</v>
      </c>
      <c r="AF34" s="87">
        <f t="shared" si="5"/>
        <v>65.599999999999994</v>
      </c>
      <c r="AG34" s="256">
        <f>VLOOKUP($AE34,'(Data)Antibacterial Items'!$C$4:$N$46,3,FALSE)</f>
        <v>47441</v>
      </c>
      <c r="AH34" s="88">
        <f t="shared" si="6"/>
        <v>29</v>
      </c>
      <c r="AI34" s="256">
        <f>VLOOKUP($AE34,'(Data)Antibacterial Items'!$C$4:$N$46,4,FALSE)</f>
        <v>20948</v>
      </c>
      <c r="AJ34" s="88">
        <f t="shared" si="7"/>
        <v>2.4</v>
      </c>
      <c r="AK34" s="256">
        <f>VLOOKUP($AE34,'(Data)Antibacterial Items'!$C$4:$N$46,5,FALSE)</f>
        <v>1742</v>
      </c>
      <c r="AL34" s="162">
        <f t="shared" si="8"/>
        <v>0.5</v>
      </c>
      <c r="AM34" s="256">
        <f>VLOOKUP($AE34,'(Data)Antibacterial Items'!$C$4:$N$46,6,FALSE)</f>
        <v>371</v>
      </c>
      <c r="AN34" s="162">
        <f t="shared" si="9"/>
        <v>0.3</v>
      </c>
      <c r="AO34" s="256">
        <f>VLOOKUP($AE34,'(Data)Antibacterial Items'!$C$4:$N$46,7,FALSE)</f>
        <v>186</v>
      </c>
      <c r="AP34" s="162">
        <f t="shared" si="10"/>
        <v>0.7</v>
      </c>
      <c r="AQ34" s="256">
        <f>VLOOKUP($AE34,'(Data)Antibacterial Items'!$C$4:$N$46,8,FALSE)</f>
        <v>537</v>
      </c>
      <c r="AR34" s="162">
        <f t="shared" si="11"/>
        <v>1</v>
      </c>
      <c r="AS34" s="256">
        <f>VLOOKUP($AE34,'(Data)Antibacterial Items'!$C$4:$N$46,9,FALSE)</f>
        <v>696</v>
      </c>
      <c r="AT34" s="162">
        <f t="shared" si="12"/>
        <v>0.1</v>
      </c>
      <c r="AU34" s="256">
        <f>VLOOKUP($AE34,'(Data)Antibacterial Items'!$C$4:$N$46,10,FALSE)</f>
        <v>90</v>
      </c>
      <c r="AV34" s="162">
        <f t="shared" si="13"/>
        <v>0.2</v>
      </c>
      <c r="AW34" s="256">
        <f>VLOOKUP($AE34,'(Data)Antibacterial Items'!$C$4:$N$46,11,FALSE)</f>
        <v>145</v>
      </c>
      <c r="AX34" s="162">
        <f t="shared" si="14"/>
        <v>0.2</v>
      </c>
      <c r="AY34" s="256">
        <f>VLOOKUP($AE34,'(Data)Antibacterial Items'!$C$4:$N$46,12,FALSE)</f>
        <v>168</v>
      </c>
      <c r="AZ34" s="240">
        <f>VLOOKUP($AE34,'(Data)Antibacterial Items'!$C$4:$N$46,2,FALSE)</f>
        <v>72324</v>
      </c>
      <c r="BA34" s="167">
        <f t="shared" si="25"/>
        <v>13</v>
      </c>
      <c r="BB34" s="168" t="str">
        <f t="shared" si="29"/>
        <v>South Yorkshire &amp; Bassetlaw</v>
      </c>
      <c r="BC34" s="88">
        <f t="shared" si="15"/>
        <v>67.096704406144084</v>
      </c>
      <c r="BD34" s="169" t="e">
        <f t="shared" si="16"/>
        <v>#N/A</v>
      </c>
      <c r="BF34" s="40">
        <f>RANK($BL34,$BL$5:$BL$46)+COUNTIF($BL$5:$BL34,$BL34)-1</f>
        <v>9</v>
      </c>
      <c r="BG34" s="79" t="s">
        <v>102</v>
      </c>
      <c r="BH34" s="87">
        <f>INDEX('(Data)Fluoride Items'!$I$4:$L$46,MATCH($BG34,'(Data)Fluoride Items'!$C$4:$C$46,0),MATCH(BH$4,'(Data)Fluoride Items'!$I$3:$L$3,0))</f>
        <v>98.054945886626811</v>
      </c>
      <c r="BI34" s="88">
        <f>INDEX('(Data)Fluoride Items'!$I$4:$L$46,MATCH($BG34,'(Data)Fluoride Items'!$C$4:$C$46,0),MATCH(BI$4,'(Data)Fluoride Items'!$I$3:$L$3,0))</f>
        <v>1.9337016574585635</v>
      </c>
      <c r="BJ34" s="88">
        <f>INDEX('(Data)Fluoride Items'!$I$4:$L$46,MATCH($BG34,'(Data)Fluoride Items'!$C$4:$C$46,0),MATCH(BJ$4,'(Data)Fluoride Items'!$I$3:$L$3,0))</f>
        <v>1.1352455914629531E-2</v>
      </c>
      <c r="BK34" s="162">
        <f>INDEX('(Data)Fluoride Items'!$I$4:$L$46,MATCH($BG34,'(Data)Fluoride Items'!$C$4:$C$46,0),MATCH(BK$4,'(Data)Fluoride Items'!$I$3:$L$3,0))</f>
        <v>0</v>
      </c>
      <c r="BL34" s="82">
        <f t="shared" si="17"/>
        <v>98.054945886626811</v>
      </c>
      <c r="BN34" s="40">
        <f t="shared" si="26"/>
        <v>30</v>
      </c>
      <c r="BO34" s="38" t="str">
        <f t="shared" si="18"/>
        <v>Bath &amp; NE Somerset, Swindon &amp; Wilts</v>
      </c>
      <c r="BP34" s="87">
        <f t="shared" si="19"/>
        <v>95.120232537655241</v>
      </c>
      <c r="BQ34" s="256">
        <f>VLOOKUP($BO34,'(Data)Fluoride Items'!$C$4:$H$46,3,FALSE)</f>
        <v>21598</v>
      </c>
      <c r="BR34" s="88">
        <f t="shared" si="20"/>
        <v>4.875363340086321</v>
      </c>
      <c r="BS34" s="256">
        <f>VLOOKUP($BO34,'(Data)Fluoride Items'!$C$4:$H$46,4,FALSE)</f>
        <v>1107</v>
      </c>
      <c r="BT34" s="88">
        <f t="shared" si="21"/>
        <v>4.404122258433894E-3</v>
      </c>
      <c r="BU34" s="256">
        <f>VLOOKUP($BO34,'(Data)Fluoride Items'!$C$4:$H$46,5,FALSE)</f>
        <v>1</v>
      </c>
      <c r="BV34" s="162">
        <f t="shared" si="22"/>
        <v>0</v>
      </c>
      <c r="BW34" s="256">
        <f>VLOOKUP($BO34,'(Data)Fluoride Items'!$C$4:$H$46,6,FALSE)</f>
        <v>0</v>
      </c>
      <c r="BX34" s="240">
        <f>VLOOKUP($BO34,'(Data)Fluoride Items'!$C$3:$D$46,2,FALSE)</f>
        <v>22706</v>
      </c>
      <c r="BY34" s="167">
        <f t="shared" si="27"/>
        <v>13</v>
      </c>
      <c r="BZ34" s="168" t="str">
        <f t="shared" si="3"/>
        <v>Norfolk &amp; Waveney H&amp;C Partnership</v>
      </c>
      <c r="CA34" s="88">
        <f t="shared" si="4"/>
        <v>97.588728029826171</v>
      </c>
      <c r="CB34" s="169" t="e">
        <f t="shared" si="23"/>
        <v>#N/A</v>
      </c>
    </row>
    <row r="35" spans="2:80" x14ac:dyDescent="0.3">
      <c r="B35" s="209">
        <v>44470</v>
      </c>
      <c r="C35" s="152">
        <f>IF($I$14=C$16,'(Data)Overall Prescribing'!$G22,#N/A)</f>
        <v>65.405142861955795</v>
      </c>
      <c r="D35" s="153" t="e">
        <f>IF($I$14=D$16,'(Data)Overall Prescribing'!$K22,#N/A)</f>
        <v>#N/A</v>
      </c>
      <c r="E35" s="153" t="e">
        <f>IF($I$14=E$16,'(Data)Overall Prescribing'!$O22,#N/A)</f>
        <v>#N/A</v>
      </c>
      <c r="F35" s="153" t="e">
        <f>IF($I$14=F$16,'(Data)Overall Prescribing'!$S22,#N/A)</f>
        <v>#N/A</v>
      </c>
      <c r="G35" s="153" t="e">
        <f>IF($I$14=G$16,'(Data)Overall Prescribing'!$W22,#N/A)</f>
        <v>#N/A</v>
      </c>
      <c r="H35" s="154" t="e">
        <f>IF($I$14=H$16,'(Data)Overall Prescribing'!$AA22,#N/A)</f>
        <v>#N/A</v>
      </c>
      <c r="I35" s="152">
        <f>IF($I$14=I$16,'(Data)Overall Prescribing'!$I22,#N/A)</f>
        <v>15.94520146105741</v>
      </c>
      <c r="J35" s="153" t="e">
        <f>IF($I$14=J$16,'(Data)Overall Prescribing'!$M22,#N/A)</f>
        <v>#N/A</v>
      </c>
      <c r="K35" s="153" t="e">
        <f>IF($I$14=K$16,'(Data)Overall Prescribing'!$Q22,#N/A)</f>
        <v>#N/A</v>
      </c>
      <c r="L35" s="153" t="e">
        <f>IF($I$14=L$16,'(Data)Overall Prescribing'!$U22,#N/A)</f>
        <v>#N/A</v>
      </c>
      <c r="M35" s="153" t="e">
        <f>IF($I$14=M$16,'(Data)Overall Prescribing'!$Y22,#N/A)</f>
        <v>#N/A</v>
      </c>
      <c r="N35" s="154" t="e">
        <f>IF($I$14=N$16,'(Data)Overall Prescribing'!$AC22,#N/A)</f>
        <v>#N/A</v>
      </c>
      <c r="P35" s="39">
        <f>RANK($AB35,$AB$5:$AB$46)+COUNTIF($AB$5:$AB35,$AB35)-1</f>
        <v>22</v>
      </c>
      <c r="Q35" s="80" t="s">
        <v>103</v>
      </c>
      <c r="R35" s="90">
        <f>INDEX('(Data)Antibacterial Items'!$O$4:$X$46,MATCH($Q35,'(Data)Antibacterial Items'!$C$4:$C$46,0),MATCH(R$4,'(Data)Antibacterial Items'!$O$3:$X$3,0))</f>
        <v>66.658900180888509</v>
      </c>
      <c r="S35" s="91">
        <f>INDEX('(Data)Antibacterial Items'!$O$4:$X$46,MATCH($Q35,'(Data)Antibacterial Items'!$C$4:$C$46,0),MATCH(S$4,'(Data)Antibacterial Items'!$O$3:$X$3,0))</f>
        <v>28.942585900862927</v>
      </c>
      <c r="T35" s="91">
        <f>INDEX('(Data)Antibacterial Items'!$O$4:$X$46,MATCH($Q35,'(Data)Antibacterial Items'!$C$4:$C$46,0),MATCH(T$4,'(Data)Antibacterial Items'!$O$3:$X$3,0))</f>
        <v>2.4616935740096673</v>
      </c>
      <c r="U35" s="163">
        <f>INDEX('(Data)Antibacterial Items'!$O$4:$X$46,MATCH($Q35,'(Data)Antibacterial Items'!$C$4:$C$46,0),MATCH(U$4,'(Data)Antibacterial Items'!$O$3:$X$3,0))</f>
        <v>0.27874623501950802</v>
      </c>
      <c r="V35" s="92">
        <f>INDEX('(Data)Antibacterial Items'!$O$4:$X$46,MATCH($Q35,'(Data)Antibacterial Items'!$C$4:$C$46,0),MATCH(V$4,'(Data)Antibacterial Items'!$O$3:$X$3,0))</f>
        <v>0.35330449848977152</v>
      </c>
      <c r="W35" s="92">
        <f>INDEX('(Data)Antibacterial Items'!$O$4:$X$46,MATCH($Q35,'(Data)Antibacterial Items'!$C$4:$C$46,0),MATCH(W$4,'(Data)Antibacterial Items'!$O$3:$X$3,0))</f>
        <v>0.48420508605972284</v>
      </c>
      <c r="X35" s="92">
        <f>INDEX('(Data)Antibacterial Items'!$O$4:$X$46,MATCH($Q35,'(Data)Antibacterial Items'!$C$4:$C$46,0),MATCH(X$4,'(Data)Antibacterial Items'!$O$3:$X$3,0))</f>
        <v>0.44862046031255165</v>
      </c>
      <c r="Y35" s="92">
        <f>INDEX('(Data)Antibacterial Items'!$O$4:$X$46,MATCH($Q35,'(Data)Antibacterial Items'!$C$4:$C$46,0),MATCH(Y$4,'(Data)Antibacterial Items'!$O$3:$X$3,0))</f>
        <v>0.12200443113315851</v>
      </c>
      <c r="Z35" s="92">
        <f>INDEX('(Data)Antibacterial Items'!$O$4:$X$46,MATCH($Q35,'(Data)Antibacterial Items'!$C$4:$C$46,0),MATCH(Z$4,'(Data)Antibacterial Items'!$O$3:$X$3,0))</f>
        <v>6.3120348051529926E-2</v>
      </c>
      <c r="AA35" s="92">
        <f>INDEX('(Data)Antibacterial Items'!$O$4:$X$46,MATCH($Q35,'(Data)Antibacterial Items'!$C$4:$C$46,0),MATCH(AA$4,'(Data)Antibacterial Items'!$O$3:$X$3,0))</f>
        <v>0.18681928517264898</v>
      </c>
      <c r="AB35" s="83">
        <f t="shared" si="0"/>
        <v>66.658900180888509</v>
      </c>
      <c r="AD35" s="39">
        <f t="shared" si="24"/>
        <v>31</v>
      </c>
      <c r="AE35" s="37" t="str">
        <f t="shared" si="28"/>
        <v>Northamptonshire</v>
      </c>
      <c r="AF35" s="90">
        <f t="shared" si="5"/>
        <v>65.2</v>
      </c>
      <c r="AG35" s="257">
        <f>VLOOKUP($AE35,'(Data)Antibacterial Items'!$C$4:$N$46,3,FALSE)</f>
        <v>46292</v>
      </c>
      <c r="AH35" s="91">
        <f t="shared" si="6"/>
        <v>29.5</v>
      </c>
      <c r="AI35" s="257">
        <f>VLOOKUP($AE35,'(Data)Antibacterial Items'!$C$4:$N$46,4,FALSE)</f>
        <v>20944</v>
      </c>
      <c r="AJ35" s="91">
        <f t="shared" si="7"/>
        <v>2.6</v>
      </c>
      <c r="AK35" s="257">
        <f>VLOOKUP($AE35,'(Data)Antibacterial Items'!$C$4:$N$46,5,FALSE)</f>
        <v>1841</v>
      </c>
      <c r="AL35" s="163">
        <f t="shared" si="8"/>
        <v>0.7</v>
      </c>
      <c r="AM35" s="257">
        <f>VLOOKUP($AE35,'(Data)Antibacterial Items'!$C$4:$N$46,6,FALSE)</f>
        <v>509</v>
      </c>
      <c r="AN35" s="163">
        <f t="shared" si="9"/>
        <v>0.7</v>
      </c>
      <c r="AO35" s="257">
        <f>VLOOKUP($AE35,'(Data)Antibacterial Items'!$C$4:$N$46,7,FALSE)</f>
        <v>475</v>
      </c>
      <c r="AP35" s="163">
        <f t="shared" si="10"/>
        <v>0.5</v>
      </c>
      <c r="AQ35" s="257">
        <f>VLOOKUP($AE35,'(Data)Antibacterial Items'!$C$4:$N$46,8,FALSE)</f>
        <v>322</v>
      </c>
      <c r="AR35" s="163">
        <f t="shared" si="11"/>
        <v>0.6</v>
      </c>
      <c r="AS35" s="257">
        <f>VLOOKUP($AE35,'(Data)Antibacterial Items'!$C$4:$N$46,9,FALSE)</f>
        <v>455</v>
      </c>
      <c r="AT35" s="163">
        <f t="shared" si="12"/>
        <v>0.1</v>
      </c>
      <c r="AU35" s="257">
        <f>VLOOKUP($AE35,'(Data)Antibacterial Items'!$C$4:$N$46,10,FALSE)</f>
        <v>66</v>
      </c>
      <c r="AV35" s="163">
        <f t="shared" si="13"/>
        <v>0.1</v>
      </c>
      <c r="AW35" s="257">
        <f>VLOOKUP($AE35,'(Data)Antibacterial Items'!$C$4:$N$46,11,FALSE)</f>
        <v>67</v>
      </c>
      <c r="AX35" s="163">
        <f t="shared" si="14"/>
        <v>0.1</v>
      </c>
      <c r="AY35" s="257">
        <f>VLOOKUP($AE35,'(Data)Antibacterial Items'!$C$4:$N$46,12,FALSE)</f>
        <v>64</v>
      </c>
      <c r="AZ35" s="241">
        <f>VLOOKUP($AE35,'(Data)Antibacterial Items'!$C$4:$N$46,2,FALSE)</f>
        <v>71035</v>
      </c>
      <c r="BA35" s="170">
        <f t="shared" si="25"/>
        <v>12</v>
      </c>
      <c r="BB35" s="171" t="str">
        <f t="shared" si="29"/>
        <v>Leicester, Leicestershire &amp; Rutland</v>
      </c>
      <c r="BC35" s="91">
        <f t="shared" si="15"/>
        <v>67.30346729352199</v>
      </c>
      <c r="BD35" s="172" t="e">
        <f t="shared" si="16"/>
        <v>#N/A</v>
      </c>
      <c r="BF35" s="39">
        <f>RANK($BL35,$BL$5:$BL$46)+COUNTIF($BL$5:$BL35,$BL35)-1</f>
        <v>39</v>
      </c>
      <c r="BG35" s="80" t="s">
        <v>103</v>
      </c>
      <c r="BH35" s="90">
        <f>INDEX('(Data)Fluoride Items'!$I$4:$L$46,MATCH($BG35,'(Data)Fluoride Items'!$C$4:$C$46,0),MATCH(BH$4,'(Data)Fluoride Items'!$I$3:$L$3,0))</f>
        <v>93.564466929543926</v>
      </c>
      <c r="BI35" s="91">
        <f>INDEX('(Data)Fluoride Items'!$I$4:$L$46,MATCH($BG35,'(Data)Fluoride Items'!$C$4:$C$46,0),MATCH(BI$4,'(Data)Fluoride Items'!$I$3:$L$3,0))</f>
        <v>6.4280931478312624</v>
      </c>
      <c r="BJ35" s="91">
        <f>INDEX('(Data)Fluoride Items'!$I$4:$L$46,MATCH($BG35,'(Data)Fluoride Items'!$C$4:$C$46,0),MATCH(BJ$4,'(Data)Fluoride Items'!$I$3:$L$3,0))</f>
        <v>7.4399226248047018E-3</v>
      </c>
      <c r="BK35" s="163">
        <f>INDEX('(Data)Fluoride Items'!$I$4:$L$46,MATCH($BG35,'(Data)Fluoride Items'!$C$4:$C$46,0),MATCH(BK$4,'(Data)Fluoride Items'!$I$3:$L$3,0))</f>
        <v>0</v>
      </c>
      <c r="BL35" s="83">
        <f t="shared" si="17"/>
        <v>93.564466929543926</v>
      </c>
      <c r="BN35" s="39">
        <f t="shared" si="26"/>
        <v>31</v>
      </c>
      <c r="BO35" s="37" t="str">
        <f t="shared" si="18"/>
        <v>Dorset</v>
      </c>
      <c r="BP35" s="90">
        <f t="shared" si="19"/>
        <v>94.854889032789785</v>
      </c>
      <c r="BQ35" s="257">
        <f>VLOOKUP($BO35,'(Data)Fluoride Items'!$C$4:$H$46,3,FALSE)</f>
        <v>16113</v>
      </c>
      <c r="BR35" s="91">
        <f t="shared" si="20"/>
        <v>5.1392241125566613</v>
      </c>
      <c r="BS35" s="257">
        <f>VLOOKUP($BO35,'(Data)Fluoride Items'!$C$4:$H$46,4,FALSE)</f>
        <v>873</v>
      </c>
      <c r="BT35" s="91">
        <f t="shared" si="21"/>
        <v>5.8868546535586035E-3</v>
      </c>
      <c r="BU35" s="257">
        <f>VLOOKUP($BO35,'(Data)Fluoride Items'!$C$4:$H$46,5,FALSE)</f>
        <v>1</v>
      </c>
      <c r="BV35" s="163">
        <f t="shared" si="22"/>
        <v>0</v>
      </c>
      <c r="BW35" s="257">
        <f>VLOOKUP($BO35,'(Data)Fluoride Items'!$C$4:$H$46,6,FALSE)</f>
        <v>0</v>
      </c>
      <c r="BX35" s="241">
        <f>VLOOKUP($BO35,'(Data)Fluoride Items'!$C$3:$D$46,2,FALSE)</f>
        <v>16987</v>
      </c>
      <c r="BY35" s="170">
        <f t="shared" si="27"/>
        <v>12</v>
      </c>
      <c r="BZ35" s="171" t="str">
        <f t="shared" si="3"/>
        <v>Bristol, N Somerset &amp; S Gloucs</v>
      </c>
      <c r="CA35" s="91">
        <f t="shared" si="4"/>
        <v>97.687607156987738</v>
      </c>
      <c r="CB35" s="172" t="e">
        <f t="shared" si="23"/>
        <v>#N/A</v>
      </c>
    </row>
    <row r="36" spans="2:80" x14ac:dyDescent="0.3">
      <c r="B36" s="208">
        <v>44501</v>
      </c>
      <c r="C36" s="150">
        <f>IF($I$14=C$16,'(Data)Overall Prescribing'!$G23,#N/A)</f>
        <v>65.020555081426124</v>
      </c>
      <c r="D36" s="215" t="e">
        <f>IF($I$14=D$16,'(Data)Overall Prescribing'!$K23,#N/A)</f>
        <v>#N/A</v>
      </c>
      <c r="E36" s="215" t="e">
        <f>IF($I$14=E$16,'(Data)Overall Prescribing'!$O23,#N/A)</f>
        <v>#N/A</v>
      </c>
      <c r="F36" s="215" t="e">
        <f>IF($I$14=F$16,'(Data)Overall Prescribing'!$S23,#N/A)</f>
        <v>#N/A</v>
      </c>
      <c r="G36" s="215" t="e">
        <f>IF($I$14=G$16,'(Data)Overall Prescribing'!$W23,#N/A)</f>
        <v>#N/A</v>
      </c>
      <c r="H36" s="151" t="e">
        <f>IF($I$14=H$16,'(Data)Overall Prescribing'!$AA23,#N/A)</f>
        <v>#N/A</v>
      </c>
      <c r="I36" s="215">
        <f>IF($I$14=I$16,'(Data)Overall Prescribing'!$I23,#N/A)</f>
        <v>15.737297409938456</v>
      </c>
      <c r="J36" s="215" t="e">
        <f>IF($I$14=J$16,'(Data)Overall Prescribing'!$M23,#N/A)</f>
        <v>#N/A</v>
      </c>
      <c r="K36" s="215" t="e">
        <f>IF($I$14=K$16,'(Data)Overall Prescribing'!$Q23,#N/A)</f>
        <v>#N/A</v>
      </c>
      <c r="L36" s="215" t="e">
        <f>IF($I$14=L$16,'(Data)Overall Prescribing'!$U23,#N/A)</f>
        <v>#N/A</v>
      </c>
      <c r="M36" s="215" t="e">
        <f>IF($I$14=M$16,'(Data)Overall Prescribing'!$Y23,#N/A)</f>
        <v>#N/A</v>
      </c>
      <c r="N36" s="151" t="e">
        <f>IF($I$14=N$16,'(Data)Overall Prescribing'!$AC23,#N/A)</f>
        <v>#N/A</v>
      </c>
      <c r="P36" s="40">
        <f>RANK($AB36,$AB$5:$AB$46)+COUNTIF($AB$5:$AB36,$AB36)-1</f>
        <v>35</v>
      </c>
      <c r="Q36" s="79" t="s">
        <v>104</v>
      </c>
      <c r="R36" s="87">
        <f>INDEX('(Data)Antibacterial Items'!$O$4:$X$46,MATCH($Q36,'(Data)Antibacterial Items'!$C$4:$C$46,0),MATCH(R$4,'(Data)Antibacterial Items'!$O$3:$X$3,0))</f>
        <v>64.478009977699614</v>
      </c>
      <c r="S36" s="88">
        <f>INDEX('(Data)Antibacterial Items'!$O$4:$X$46,MATCH($Q36,'(Data)Antibacterial Items'!$C$4:$C$46,0),MATCH(S$4,'(Data)Antibacterial Items'!$O$3:$X$3,0))</f>
        <v>31.123985562222682</v>
      </c>
      <c r="T36" s="88">
        <f>INDEX('(Data)Antibacterial Items'!$O$4:$X$46,MATCH($Q36,'(Data)Antibacterial Items'!$C$4:$C$46,0),MATCH(T$4,'(Data)Antibacterial Items'!$O$3:$X$3,0))</f>
        <v>2.8076648964296389</v>
      </c>
      <c r="U36" s="162">
        <f>INDEX('(Data)Antibacterial Items'!$O$4:$X$46,MATCH($Q36,'(Data)Antibacterial Items'!$C$4:$C$46,0),MATCH(U$4,'(Data)Antibacterial Items'!$O$3:$X$3,0))</f>
        <v>0.47359588017564425</v>
      </c>
      <c r="V36" s="89">
        <f>INDEX('(Data)Antibacterial Items'!$O$4:$X$46,MATCH($Q36,'(Data)Antibacterial Items'!$C$4:$C$46,0),MATCH(V$4,'(Data)Antibacterial Items'!$O$3:$X$3,0))</f>
        <v>0.12529599742510977</v>
      </c>
      <c r="W36" s="89">
        <f>INDEX('(Data)Antibacterial Items'!$O$4:$X$46,MATCH($Q36,'(Data)Antibacterial Items'!$C$4:$C$46,0),MATCH(W$4,'(Data)Antibacterial Items'!$O$3:$X$3,0))</f>
        <v>0.29657217739154423</v>
      </c>
      <c r="X36" s="89">
        <f>INDEX('(Data)Antibacterial Items'!$O$4:$X$46,MATCH($Q36,'(Data)Antibacterial Items'!$C$4:$C$46,0),MATCH(X$4,'(Data)Antibacterial Items'!$O$3:$X$3,0))</f>
        <v>0.41094788146308936</v>
      </c>
      <c r="Y36" s="89">
        <f>INDEX('(Data)Antibacterial Items'!$O$4:$X$46,MATCH($Q36,'(Data)Antibacterial Items'!$C$4:$C$46,0),MATCH(Y$4,'(Data)Antibacterial Items'!$O$3:$X$3,0))</f>
        <v>0.11724946548037796</v>
      </c>
      <c r="Z36" s="89">
        <f>INDEX('(Data)Antibacterial Items'!$O$4:$X$46,MATCH($Q36,'(Data)Antibacterial Items'!$C$4:$C$46,0),MATCH(Z$4,'(Data)Antibacterial Items'!$O$3:$X$3,0))</f>
        <v>4.8279191668390925E-2</v>
      </c>
      <c r="AA36" s="89">
        <f>INDEX('(Data)Antibacterial Items'!$O$4:$X$46,MATCH($Q36,'(Data)Antibacterial Items'!$C$4:$C$46,0),MATCH(AA$4,'(Data)Antibacterial Items'!$O$3:$X$3,0))</f>
        <v>0.11839897004391106</v>
      </c>
      <c r="AB36" s="82">
        <f t="shared" si="0"/>
        <v>64.478009977699614</v>
      </c>
      <c r="AD36" s="40">
        <f t="shared" si="24"/>
        <v>32</v>
      </c>
      <c r="AE36" s="38" t="str">
        <f t="shared" si="28"/>
        <v>Cornwall &amp; Scilly Isles HSC P/Ship</v>
      </c>
      <c r="AF36" s="87">
        <f t="shared" si="5"/>
        <v>65</v>
      </c>
      <c r="AG36" s="256">
        <f>VLOOKUP($AE36,'(Data)Antibacterial Items'!$C$4:$N$46,3,FALSE)</f>
        <v>28554</v>
      </c>
      <c r="AH36" s="88">
        <f t="shared" si="6"/>
        <v>27.5</v>
      </c>
      <c r="AI36" s="256">
        <f>VLOOKUP($AE36,'(Data)Antibacterial Items'!$C$4:$N$46,4,FALSE)</f>
        <v>12069</v>
      </c>
      <c r="AJ36" s="88">
        <f t="shared" si="7"/>
        <v>2.4</v>
      </c>
      <c r="AK36" s="256">
        <f>VLOOKUP($AE36,'(Data)Antibacterial Items'!$C$4:$N$46,5,FALSE)</f>
        <v>1035</v>
      </c>
      <c r="AL36" s="162">
        <f t="shared" si="8"/>
        <v>0.8</v>
      </c>
      <c r="AM36" s="256">
        <f>VLOOKUP($AE36,'(Data)Antibacterial Items'!$C$4:$N$46,6,FALSE)</f>
        <v>340</v>
      </c>
      <c r="AN36" s="162">
        <f t="shared" si="9"/>
        <v>2.7</v>
      </c>
      <c r="AO36" s="256">
        <f>VLOOKUP($AE36,'(Data)Antibacterial Items'!$C$4:$N$46,7,FALSE)</f>
        <v>1168</v>
      </c>
      <c r="AP36" s="162">
        <f t="shared" si="10"/>
        <v>0.5</v>
      </c>
      <c r="AQ36" s="256">
        <f>VLOOKUP($AE36,'(Data)Antibacterial Items'!$C$4:$N$46,8,FALSE)</f>
        <v>222</v>
      </c>
      <c r="AR36" s="162">
        <f t="shared" si="11"/>
        <v>0.6</v>
      </c>
      <c r="AS36" s="256">
        <f>VLOOKUP($AE36,'(Data)Antibacterial Items'!$C$4:$N$46,9,FALSE)</f>
        <v>252</v>
      </c>
      <c r="AT36" s="162">
        <f t="shared" si="12"/>
        <v>0.2</v>
      </c>
      <c r="AU36" s="256">
        <f>VLOOKUP($AE36,'(Data)Antibacterial Items'!$C$4:$N$46,10,FALSE)</f>
        <v>93</v>
      </c>
      <c r="AV36" s="162">
        <f t="shared" si="13"/>
        <v>0.4</v>
      </c>
      <c r="AW36" s="256">
        <f>VLOOKUP($AE36,'(Data)Antibacterial Items'!$C$4:$N$46,11,FALSE)</f>
        <v>157</v>
      </c>
      <c r="AX36" s="162">
        <f t="shared" si="14"/>
        <v>0</v>
      </c>
      <c r="AY36" s="256">
        <f>VLOOKUP($AE36,'(Data)Antibacterial Items'!$C$4:$N$46,12,FALSE)</f>
        <v>19</v>
      </c>
      <c r="AZ36" s="240">
        <f>VLOOKUP($AE36,'(Data)Antibacterial Items'!$C$4:$N$46,2,FALSE)</f>
        <v>43909</v>
      </c>
      <c r="BA36" s="167">
        <f t="shared" si="25"/>
        <v>11</v>
      </c>
      <c r="BB36" s="168" t="str">
        <f t="shared" si="29"/>
        <v>W Yorkshire &amp; Harrogate H&amp;C P/Ship</v>
      </c>
      <c r="BC36" s="88">
        <f t="shared" si="15"/>
        <v>67.471478442381056</v>
      </c>
      <c r="BD36" s="169" t="e">
        <f t="shared" si="16"/>
        <v>#N/A</v>
      </c>
      <c r="BF36" s="40">
        <f>RANK($BL36,$BL$5:$BL$46)+COUNTIF($BL$5:$BL36,$BL36)-1</f>
        <v>24</v>
      </c>
      <c r="BG36" s="79" t="s">
        <v>104</v>
      </c>
      <c r="BH36" s="87">
        <f>INDEX('(Data)Fluoride Items'!$I$4:$L$46,MATCH($BG36,'(Data)Fluoride Items'!$C$4:$C$46,0),MATCH(BH$4,'(Data)Fluoride Items'!$I$3:$L$3,0))</f>
        <v>95.999605483775525</v>
      </c>
      <c r="BI36" s="88">
        <f>INDEX('(Data)Fluoride Items'!$I$4:$L$46,MATCH($BG36,'(Data)Fluoride Items'!$C$4:$C$46,0),MATCH(BI$4,'(Data)Fluoride Items'!$I$3:$L$3,0))</f>
        <v>3.9944767728572841</v>
      </c>
      <c r="BJ36" s="88">
        <f>INDEX('(Data)Fluoride Items'!$I$4:$L$46,MATCH($BG36,'(Data)Fluoride Items'!$C$4:$C$46,0),MATCH(BJ$4,'(Data)Fluoride Items'!$I$3:$L$3,0))</f>
        <v>5.9177433671959755E-3</v>
      </c>
      <c r="BK36" s="162">
        <f>INDEX('(Data)Fluoride Items'!$I$4:$L$46,MATCH($BG36,'(Data)Fluoride Items'!$C$4:$C$46,0),MATCH(BK$4,'(Data)Fluoride Items'!$I$3:$L$3,0))</f>
        <v>0</v>
      </c>
      <c r="BL36" s="82">
        <f t="shared" si="17"/>
        <v>95.999605483775525</v>
      </c>
      <c r="BN36" s="40">
        <f t="shared" si="26"/>
        <v>32</v>
      </c>
      <c r="BO36" s="38" t="str">
        <f t="shared" si="18"/>
        <v>Shropshire &amp; Telford &amp; Wrekin</v>
      </c>
      <c r="BP36" s="87">
        <f t="shared" si="19"/>
        <v>94.8439458136898</v>
      </c>
      <c r="BQ36" s="256">
        <f>VLOOKUP($BO36,'(Data)Fluoride Items'!$C$4:$H$46,3,FALSE)</f>
        <v>15893</v>
      </c>
      <c r="BR36" s="88">
        <f t="shared" si="20"/>
        <v>5.1500865310019694</v>
      </c>
      <c r="BS36" s="256">
        <f>VLOOKUP($BO36,'(Data)Fluoride Items'!$C$4:$H$46,4,FALSE)</f>
        <v>863</v>
      </c>
      <c r="BT36" s="88">
        <f t="shared" si="21"/>
        <v>5.9676553082293965E-3</v>
      </c>
      <c r="BU36" s="256">
        <f>VLOOKUP($BO36,'(Data)Fluoride Items'!$C$4:$H$46,5,FALSE)</f>
        <v>1</v>
      </c>
      <c r="BV36" s="162">
        <f t="shared" si="22"/>
        <v>0</v>
      </c>
      <c r="BW36" s="256">
        <f>VLOOKUP($BO36,'(Data)Fluoride Items'!$C$4:$H$46,6,FALSE)</f>
        <v>0</v>
      </c>
      <c r="BX36" s="240">
        <f>VLOOKUP($BO36,'(Data)Fluoride Items'!$C$3:$D$46,2,FALSE)</f>
        <v>16757</v>
      </c>
      <c r="BY36" s="167">
        <f t="shared" si="27"/>
        <v>11</v>
      </c>
      <c r="BZ36" s="168" t="str">
        <f t="shared" si="3"/>
        <v>Sussex &amp; East Surrey</v>
      </c>
      <c r="CA36" s="88">
        <f t="shared" si="4"/>
        <v>97.893867924528294</v>
      </c>
      <c r="CB36" s="169" t="e">
        <f t="shared" si="23"/>
        <v>#N/A</v>
      </c>
    </row>
    <row r="37" spans="2:80" x14ac:dyDescent="0.3">
      <c r="B37" s="209">
        <v>44531</v>
      </c>
      <c r="C37" s="152">
        <f>IF($I$14=C$16,'(Data)Overall Prescribing'!$G24,#N/A)</f>
        <v>68.469104878769542</v>
      </c>
      <c r="D37" s="153" t="e">
        <f>IF($I$14=D$16,'(Data)Overall Prescribing'!$K24,#N/A)</f>
        <v>#N/A</v>
      </c>
      <c r="E37" s="153" t="e">
        <f>IF($I$14=E$16,'(Data)Overall Prescribing'!$O24,#N/A)</f>
        <v>#N/A</v>
      </c>
      <c r="F37" s="153" t="e">
        <f>IF($I$14=F$16,'(Data)Overall Prescribing'!$S24,#N/A)</f>
        <v>#N/A</v>
      </c>
      <c r="G37" s="153" t="e">
        <f>IF($I$14=G$16,'(Data)Overall Prescribing'!$W24,#N/A)</f>
        <v>#N/A</v>
      </c>
      <c r="H37" s="154" t="e">
        <f>IF($I$14=H$16,'(Data)Overall Prescribing'!$AA24,#N/A)</f>
        <v>#N/A</v>
      </c>
      <c r="I37" s="152">
        <f>IF($I$14=I$16,'(Data)Overall Prescribing'!$I24,#N/A)</f>
        <v>17.827397943197024</v>
      </c>
      <c r="J37" s="153" t="e">
        <f>IF($I$14=J$16,'(Data)Overall Prescribing'!$M24,#N/A)</f>
        <v>#N/A</v>
      </c>
      <c r="K37" s="153" t="e">
        <f>IF($I$14=K$16,'(Data)Overall Prescribing'!$Q24,#N/A)</f>
        <v>#N/A</v>
      </c>
      <c r="L37" s="153" t="e">
        <f>IF($I$14=L$16,'(Data)Overall Prescribing'!$U24,#N/A)</f>
        <v>#N/A</v>
      </c>
      <c r="M37" s="153" t="e">
        <f>IF($I$14=M$16,'(Data)Overall Prescribing'!$Y24,#N/A)</f>
        <v>#N/A</v>
      </c>
      <c r="N37" s="154" t="e">
        <f>IF($I$14=N$16,'(Data)Overall Prescribing'!$AC24,#N/A)</f>
        <v>#N/A</v>
      </c>
      <c r="P37" s="39">
        <f>RANK($AB37,$AB$5:$AB$46)+COUNTIF($AB$5:$AB37,$AB37)-1</f>
        <v>24</v>
      </c>
      <c r="Q37" s="80" t="s">
        <v>105</v>
      </c>
      <c r="R37" s="90">
        <f>INDEX('(Data)Antibacterial Items'!$O$4:$X$46,MATCH($Q37,'(Data)Antibacterial Items'!$C$4:$C$46,0),MATCH(R$4,'(Data)Antibacterial Items'!$O$3:$X$3,0))</f>
        <v>66.395014381591565</v>
      </c>
      <c r="S37" s="91">
        <f>INDEX('(Data)Antibacterial Items'!$O$4:$X$46,MATCH($Q37,'(Data)Antibacterial Items'!$C$4:$C$46,0),MATCH(S$4,'(Data)Antibacterial Items'!$O$3:$X$3,0))</f>
        <v>28.667305848513902</v>
      </c>
      <c r="T37" s="91">
        <f>INDEX('(Data)Antibacterial Items'!$O$4:$X$46,MATCH($Q37,'(Data)Antibacterial Items'!$C$4:$C$46,0),MATCH(T$4,'(Data)Antibacterial Items'!$O$3:$X$3,0))</f>
        <v>2.6300880327725968</v>
      </c>
      <c r="U37" s="163">
        <f>INDEX('(Data)Antibacterial Items'!$O$4:$X$46,MATCH($Q37,'(Data)Antibacterial Items'!$C$4:$C$46,0),MATCH(U$4,'(Data)Antibacterial Items'!$O$3:$X$3,0))</f>
        <v>0.34646561492199079</v>
      </c>
      <c r="V37" s="92">
        <f>INDEX('(Data)Antibacterial Items'!$O$4:$X$46,MATCH($Q37,'(Data)Antibacterial Items'!$C$4:$C$46,0),MATCH(V$4,'(Data)Antibacterial Items'!$O$3:$X$3,0))</f>
        <v>0.92172927743397537</v>
      </c>
      <c r="W37" s="92">
        <f>INDEX('(Data)Antibacterial Items'!$O$4:$X$46,MATCH($Q37,'(Data)Antibacterial Items'!$C$4:$C$46,0),MATCH(W$4,'(Data)Antibacterial Items'!$O$3:$X$3,0))</f>
        <v>0.23097707661466049</v>
      </c>
      <c r="X37" s="92">
        <f>INDEX('(Data)Antibacterial Items'!$O$4:$X$46,MATCH($Q37,'(Data)Antibacterial Items'!$C$4:$C$46,0),MATCH(X$4,'(Data)Antibacterial Items'!$O$3:$X$3,0))</f>
        <v>0.45541706615532124</v>
      </c>
      <c r="Y37" s="92">
        <f>INDEX('(Data)Antibacterial Items'!$O$4:$X$46,MATCH($Q37,'(Data)Antibacterial Items'!$C$4:$C$46,0),MATCH(Y$4,'(Data)Antibacterial Items'!$O$3:$X$3,0))</f>
        <v>0.22226096051599409</v>
      </c>
      <c r="Z37" s="92">
        <f>INDEX('(Data)Antibacterial Items'!$O$4:$X$46,MATCH($Q37,'(Data)Antibacterial Items'!$C$4:$C$46,0),MATCH(Z$4,'(Data)Antibacterial Items'!$O$3:$X$3,0))</f>
        <v>0.12638368343066331</v>
      </c>
      <c r="AA37" s="92">
        <f>INDEX('(Data)Antibacterial Items'!$O$4:$X$46,MATCH($Q37,'(Data)Antibacterial Items'!$C$4:$C$46,0),MATCH(AA$4,'(Data)Antibacterial Items'!$O$3:$X$3,0))</f>
        <v>4.3580580493332178E-3</v>
      </c>
      <c r="AB37" s="83">
        <f t="shared" si="0"/>
        <v>66.395014381591565</v>
      </c>
      <c r="AD37" s="39">
        <f t="shared" si="24"/>
        <v>33</v>
      </c>
      <c r="AE37" s="37" t="str">
        <f t="shared" si="28"/>
        <v>Norfolk &amp; Waveney H&amp;C Partnership</v>
      </c>
      <c r="AF37" s="90">
        <f t="shared" si="5"/>
        <v>65</v>
      </c>
      <c r="AG37" s="257">
        <f>VLOOKUP($AE37,'(Data)Antibacterial Items'!$C$4:$N$46,3,FALSE)</f>
        <v>74314</v>
      </c>
      <c r="AH37" s="91">
        <f t="shared" si="6"/>
        <v>28.5</v>
      </c>
      <c r="AI37" s="257">
        <f>VLOOKUP($AE37,'(Data)Antibacterial Items'!$C$4:$N$46,4,FALSE)</f>
        <v>32631</v>
      </c>
      <c r="AJ37" s="91">
        <f t="shared" si="7"/>
        <v>2.9</v>
      </c>
      <c r="AK37" s="257">
        <f>VLOOKUP($AE37,'(Data)Antibacterial Items'!$C$4:$N$46,5,FALSE)</f>
        <v>3296</v>
      </c>
      <c r="AL37" s="163">
        <f t="shared" si="8"/>
        <v>1</v>
      </c>
      <c r="AM37" s="257">
        <f>VLOOKUP($AE37,'(Data)Antibacterial Items'!$C$4:$N$46,6,FALSE)</f>
        <v>1176</v>
      </c>
      <c r="AN37" s="163">
        <f t="shared" si="9"/>
        <v>0.7</v>
      </c>
      <c r="AO37" s="257">
        <f>VLOOKUP($AE37,'(Data)Antibacterial Items'!$C$4:$N$46,7,FALSE)</f>
        <v>789</v>
      </c>
      <c r="AP37" s="163">
        <f t="shared" si="10"/>
        <v>1.3</v>
      </c>
      <c r="AQ37" s="257">
        <f>VLOOKUP($AE37,'(Data)Antibacterial Items'!$C$4:$N$46,8,FALSE)</f>
        <v>1459</v>
      </c>
      <c r="AR37" s="163">
        <f t="shared" si="11"/>
        <v>0.4</v>
      </c>
      <c r="AS37" s="257">
        <f>VLOOKUP($AE37,'(Data)Antibacterial Items'!$C$4:$N$46,9,FALSE)</f>
        <v>471</v>
      </c>
      <c r="AT37" s="163">
        <f t="shared" si="12"/>
        <v>0.2</v>
      </c>
      <c r="AU37" s="257">
        <f>VLOOKUP($AE37,'(Data)Antibacterial Items'!$C$4:$N$46,10,FALSE)</f>
        <v>188</v>
      </c>
      <c r="AV37" s="163">
        <f t="shared" si="13"/>
        <v>0.1</v>
      </c>
      <c r="AW37" s="257">
        <f>VLOOKUP($AE37,'(Data)Antibacterial Items'!$C$4:$N$46,11,FALSE)</f>
        <v>62</v>
      </c>
      <c r="AX37" s="163">
        <f t="shared" si="14"/>
        <v>0</v>
      </c>
      <c r="AY37" s="257">
        <f>VLOOKUP($AE37,'(Data)Antibacterial Items'!$C$4:$N$46,12,FALSE)</f>
        <v>24</v>
      </c>
      <c r="AZ37" s="241">
        <f>VLOOKUP($AE37,'(Data)Antibacterial Items'!$C$4:$N$46,2,FALSE)</f>
        <v>114410</v>
      </c>
      <c r="BA37" s="170">
        <f t="shared" si="25"/>
        <v>10</v>
      </c>
      <c r="BB37" s="171" t="str">
        <f t="shared" si="29"/>
        <v>Staffordshire &amp; Stoke On Trent</v>
      </c>
      <c r="BC37" s="91">
        <f t="shared" si="15"/>
        <v>67.51342077591454</v>
      </c>
      <c r="BD37" s="172" t="e">
        <f t="shared" si="16"/>
        <v>#N/A</v>
      </c>
      <c r="BF37" s="39">
        <f>RANK($BL37,$BL$5:$BL$46)+COUNTIF($BL$5:$BL37,$BL37)-1</f>
        <v>32</v>
      </c>
      <c r="BG37" s="80" t="s">
        <v>105</v>
      </c>
      <c r="BH37" s="90">
        <f>INDEX('(Data)Fluoride Items'!$I$4:$L$46,MATCH($BG37,'(Data)Fluoride Items'!$C$4:$C$46,0),MATCH(BH$4,'(Data)Fluoride Items'!$I$3:$L$3,0))</f>
        <v>94.8439458136898</v>
      </c>
      <c r="BI37" s="91">
        <f>INDEX('(Data)Fluoride Items'!$I$4:$L$46,MATCH($BG37,'(Data)Fluoride Items'!$C$4:$C$46,0),MATCH(BI$4,'(Data)Fluoride Items'!$I$3:$L$3,0))</f>
        <v>5.1500865310019694</v>
      </c>
      <c r="BJ37" s="91">
        <f>INDEX('(Data)Fluoride Items'!$I$4:$L$46,MATCH($BG37,'(Data)Fluoride Items'!$C$4:$C$46,0),MATCH(BJ$4,'(Data)Fluoride Items'!$I$3:$L$3,0))</f>
        <v>5.9676553082293965E-3</v>
      </c>
      <c r="BK37" s="163">
        <f>INDEX('(Data)Fluoride Items'!$I$4:$L$46,MATCH($BG37,'(Data)Fluoride Items'!$C$4:$C$46,0),MATCH(BK$4,'(Data)Fluoride Items'!$I$3:$L$3,0))</f>
        <v>0</v>
      </c>
      <c r="BL37" s="83">
        <f t="shared" si="17"/>
        <v>94.8439458136898</v>
      </c>
      <c r="BN37" s="39">
        <f t="shared" si="26"/>
        <v>33</v>
      </c>
      <c r="BO37" s="37" t="str">
        <f t="shared" si="18"/>
        <v>North London Partners In H&amp;C</v>
      </c>
      <c r="BP37" s="90">
        <f t="shared" si="19"/>
        <v>94.758914100486223</v>
      </c>
      <c r="BQ37" s="257">
        <f>VLOOKUP($BO37,'(Data)Fluoride Items'!$C$4:$H$46,3,FALSE)</f>
        <v>46773</v>
      </c>
      <c r="BR37" s="91">
        <f t="shared" si="20"/>
        <v>5.2269043760129659</v>
      </c>
      <c r="BS37" s="257">
        <f>VLOOKUP($BO37,'(Data)Fluoride Items'!$C$4:$H$46,4,FALSE)</f>
        <v>2580</v>
      </c>
      <c r="BT37" s="91">
        <f t="shared" si="21"/>
        <v>1.4181523500810374E-2</v>
      </c>
      <c r="BU37" s="257">
        <f>VLOOKUP($BO37,'(Data)Fluoride Items'!$C$4:$H$46,5,FALSE)</f>
        <v>7</v>
      </c>
      <c r="BV37" s="163">
        <f t="shared" si="22"/>
        <v>0</v>
      </c>
      <c r="BW37" s="257">
        <f>VLOOKUP($BO37,'(Data)Fluoride Items'!$C$4:$H$46,6,FALSE)</f>
        <v>0</v>
      </c>
      <c r="BX37" s="241">
        <f>VLOOKUP($BO37,'(Data)Fluoride Items'!$C$3:$D$46,2,FALSE)</f>
        <v>49360</v>
      </c>
      <c r="BY37" s="170">
        <f t="shared" si="27"/>
        <v>10</v>
      </c>
      <c r="BZ37" s="171" t="str">
        <f t="shared" si="3"/>
        <v>Bucks, Oxfordshire &amp; Berkshire West</v>
      </c>
      <c r="CA37" s="91">
        <f t="shared" si="4"/>
        <v>97.902779202133118</v>
      </c>
      <c r="CB37" s="172" t="e">
        <f t="shared" si="23"/>
        <v>#N/A</v>
      </c>
    </row>
    <row r="38" spans="2:80" ht="14.4" x14ac:dyDescent="0.3">
      <c r="B38"/>
      <c r="C38"/>
      <c r="D38"/>
      <c r="E38"/>
      <c r="F38"/>
      <c r="G38"/>
      <c r="H38"/>
      <c r="I38"/>
      <c r="J38"/>
      <c r="K38"/>
      <c r="L38"/>
      <c r="M38"/>
      <c r="N38"/>
      <c r="P38" s="40">
        <f>RANK($AB38,$AB$5:$AB$46)+COUNTIF($AB$5:$AB38,$AB38)-1</f>
        <v>3</v>
      </c>
      <c r="Q38" s="79" t="s">
        <v>106</v>
      </c>
      <c r="R38" s="87">
        <f>INDEX('(Data)Antibacterial Items'!$O$4:$X$46,MATCH($Q38,'(Data)Antibacterial Items'!$C$4:$C$46,0),MATCH(R$4,'(Data)Antibacterial Items'!$O$3:$X$3,0))</f>
        <v>69.340012868829859</v>
      </c>
      <c r="S38" s="88">
        <f>INDEX('(Data)Antibacterial Items'!$O$4:$X$46,MATCH($Q38,'(Data)Antibacterial Items'!$C$4:$C$46,0),MATCH(S$4,'(Data)Antibacterial Items'!$O$3:$X$3,0))</f>
        <v>26.473021417409687</v>
      </c>
      <c r="T38" s="88">
        <f>INDEX('(Data)Antibacterial Items'!$O$4:$X$46,MATCH($Q38,'(Data)Antibacterial Items'!$C$4:$C$46,0),MATCH(T$4,'(Data)Antibacterial Items'!$O$3:$X$3,0))</f>
        <v>1.5741336519900724</v>
      </c>
      <c r="U38" s="162">
        <f>INDEX('(Data)Antibacterial Items'!$O$4:$X$46,MATCH($Q38,'(Data)Antibacterial Items'!$C$4:$C$46,0),MATCH(U$4,'(Data)Antibacterial Items'!$O$3:$X$3,0))</f>
        <v>0.63195146612740138</v>
      </c>
      <c r="V38" s="89">
        <f>INDEX('(Data)Antibacterial Items'!$O$4:$X$46,MATCH($Q38,'(Data)Antibacterial Items'!$C$4:$C$46,0),MATCH(V$4,'(Data)Antibacterial Items'!$O$3:$X$3,0))</f>
        <v>0.61356742347642246</v>
      </c>
      <c r="W38" s="89">
        <f>INDEX('(Data)Antibacterial Items'!$O$4:$X$46,MATCH($Q38,'(Data)Antibacterial Items'!$C$4:$C$46,0),MATCH(W$4,'(Data)Antibacterial Items'!$O$3:$X$3,0))</f>
        <v>0.6985936207372001</v>
      </c>
      <c r="X38" s="89">
        <f>INDEX('(Data)Antibacterial Items'!$O$4:$X$46,MATCH($Q38,'(Data)Antibacterial Items'!$C$4:$C$46,0),MATCH(X$4,'(Data)Antibacterial Items'!$O$3:$X$3,0))</f>
        <v>0.30563470907252505</v>
      </c>
      <c r="Y38" s="89">
        <f>INDEX('(Data)Antibacterial Items'!$O$4:$X$46,MATCH($Q38,'(Data)Antibacterial Items'!$C$4:$C$46,0),MATCH(Y$4,'(Data)Antibacterial Items'!$O$3:$X$3,0))</f>
        <v>0.20911848515488557</v>
      </c>
      <c r="Z38" s="89">
        <f>INDEX('(Data)Antibacterial Items'!$O$4:$X$46,MATCH($Q38,'(Data)Antibacterial Items'!$C$4:$C$46,0),MATCH(Z$4,'(Data)Antibacterial Items'!$O$3:$X$3,0))</f>
        <v>0.15166835187057634</v>
      </c>
      <c r="AA38" s="89">
        <f>INDEX('(Data)Antibacterial Items'!$O$4:$X$46,MATCH($Q38,'(Data)Antibacterial Items'!$C$4:$C$46,0),MATCH(AA$4,'(Data)Antibacterial Items'!$O$3:$X$3,0))</f>
        <v>2.2980053313723689E-3</v>
      </c>
      <c r="AB38" s="82">
        <f t="shared" si="0"/>
        <v>69.340012868829859</v>
      </c>
      <c r="AD38" s="40">
        <f t="shared" si="24"/>
        <v>34</v>
      </c>
      <c r="AE38" s="38" t="str">
        <f t="shared" si="28"/>
        <v>Nottingham &amp; Nottinghamshire H&amp;C</v>
      </c>
      <c r="AF38" s="87">
        <f t="shared" si="5"/>
        <v>64.7</v>
      </c>
      <c r="AG38" s="256">
        <f>VLOOKUP($AE38,'(Data)Antibacterial Items'!$C$4:$N$46,3,FALSE)</f>
        <v>71615</v>
      </c>
      <c r="AH38" s="88">
        <f t="shared" si="6"/>
        <v>30.4</v>
      </c>
      <c r="AI38" s="256">
        <f>VLOOKUP($AE38,'(Data)Antibacterial Items'!$C$4:$N$46,4,FALSE)</f>
        <v>33608</v>
      </c>
      <c r="AJ38" s="88">
        <f t="shared" si="7"/>
        <v>3.1</v>
      </c>
      <c r="AK38" s="256">
        <f>VLOOKUP($AE38,'(Data)Antibacterial Items'!$C$4:$N$46,5,FALSE)</f>
        <v>3381</v>
      </c>
      <c r="AL38" s="162">
        <f t="shared" si="8"/>
        <v>0.5</v>
      </c>
      <c r="AM38" s="256">
        <f>VLOOKUP($AE38,'(Data)Antibacterial Items'!$C$4:$N$46,6,FALSE)</f>
        <v>574</v>
      </c>
      <c r="AN38" s="162">
        <f t="shared" si="9"/>
        <v>0.6</v>
      </c>
      <c r="AO38" s="256">
        <f>VLOOKUP($AE38,'(Data)Antibacterial Items'!$C$4:$N$46,7,FALSE)</f>
        <v>660</v>
      </c>
      <c r="AP38" s="162">
        <f t="shared" si="10"/>
        <v>0.2</v>
      </c>
      <c r="AQ38" s="256">
        <f>VLOOKUP($AE38,'(Data)Antibacterial Items'!$C$4:$N$46,8,FALSE)</f>
        <v>204</v>
      </c>
      <c r="AR38" s="162">
        <f t="shared" si="11"/>
        <v>0.4</v>
      </c>
      <c r="AS38" s="256">
        <f>VLOOKUP($AE38,'(Data)Antibacterial Items'!$C$4:$N$46,9,FALSE)</f>
        <v>404</v>
      </c>
      <c r="AT38" s="162">
        <f t="shared" si="12"/>
        <v>0.1</v>
      </c>
      <c r="AU38" s="256">
        <f>VLOOKUP($AE38,'(Data)Antibacterial Items'!$C$4:$N$46,10,FALSE)</f>
        <v>103</v>
      </c>
      <c r="AV38" s="162">
        <f t="shared" si="13"/>
        <v>0</v>
      </c>
      <c r="AW38" s="256">
        <f>VLOOKUP($AE38,'(Data)Antibacterial Items'!$C$4:$N$46,11,FALSE)</f>
        <v>40</v>
      </c>
      <c r="AX38" s="162">
        <f t="shared" si="14"/>
        <v>0</v>
      </c>
      <c r="AY38" s="256">
        <f>VLOOKUP($AE38,'(Data)Antibacterial Items'!$C$4:$N$46,12,FALSE)</f>
        <v>31</v>
      </c>
      <c r="AZ38" s="240">
        <f>VLOOKUP($AE38,'(Data)Antibacterial Items'!$C$4:$N$46,2,FALSE)</f>
        <v>110620</v>
      </c>
      <c r="BA38" s="167">
        <f t="shared" si="25"/>
        <v>9</v>
      </c>
      <c r="BB38" s="168" t="str">
        <f t="shared" si="29"/>
        <v>Bucks, Oxfordshire &amp; Berkshire West</v>
      </c>
      <c r="BC38" s="88">
        <f t="shared" si="15"/>
        <v>67.635890767230165</v>
      </c>
      <c r="BD38" s="169" t="e">
        <f t="shared" si="16"/>
        <v>#N/A</v>
      </c>
      <c r="BF38" s="40">
        <f>RANK($BL38,$BL$5:$BL$46)+COUNTIF($BL$5:$BL38,$BL38)-1</f>
        <v>3</v>
      </c>
      <c r="BG38" s="79" t="s">
        <v>106</v>
      </c>
      <c r="BH38" s="87">
        <f>INDEX('(Data)Fluoride Items'!$I$4:$L$46,MATCH($BG38,'(Data)Fluoride Items'!$C$4:$C$46,0),MATCH(BH$4,'(Data)Fluoride Items'!$I$3:$L$3,0))</f>
        <v>98.835070508890254</v>
      </c>
      <c r="BI38" s="88">
        <f>INDEX('(Data)Fluoride Items'!$I$4:$L$46,MATCH($BG38,'(Data)Fluoride Items'!$C$4:$C$46,0),MATCH(BI$4,'(Data)Fluoride Items'!$I$3:$L$3,0))</f>
        <v>1.1561706227555399</v>
      </c>
      <c r="BJ38" s="88">
        <f>INDEX('(Data)Fluoride Items'!$I$4:$L$46,MATCH($BG38,'(Data)Fluoride Items'!$C$4:$C$46,0),MATCH(BJ$4,'(Data)Fluoride Items'!$I$3:$L$3,0))</f>
        <v>8.7588683542086359E-3</v>
      </c>
      <c r="BK38" s="162">
        <f>INDEX('(Data)Fluoride Items'!$I$4:$L$46,MATCH($BG38,'(Data)Fluoride Items'!$C$4:$C$46,0),MATCH(BK$4,'(Data)Fluoride Items'!$I$3:$L$3,0))</f>
        <v>0</v>
      </c>
      <c r="BL38" s="82">
        <f t="shared" si="17"/>
        <v>98.835070508890254</v>
      </c>
      <c r="BN38" s="40">
        <f t="shared" si="26"/>
        <v>34</v>
      </c>
      <c r="BO38" s="38" t="str">
        <f t="shared" si="18"/>
        <v>Leicester, Leicestershire &amp; Rutland</v>
      </c>
      <c r="BP38" s="87">
        <f t="shared" si="19"/>
        <v>94.447856528681982</v>
      </c>
      <c r="BQ38" s="256">
        <f>VLOOKUP($BO38,'(Data)Fluoride Items'!$C$4:$H$46,3,FALSE)</f>
        <v>30756</v>
      </c>
      <c r="BR38" s="88">
        <f t="shared" si="20"/>
        <v>5.5460017196904552</v>
      </c>
      <c r="BS38" s="256">
        <f>VLOOKUP($BO38,'(Data)Fluoride Items'!$C$4:$H$46,4,FALSE)</f>
        <v>1806</v>
      </c>
      <c r="BT38" s="88">
        <f t="shared" si="21"/>
        <v>6.1417516275641812E-3</v>
      </c>
      <c r="BU38" s="256">
        <f>VLOOKUP($BO38,'(Data)Fluoride Items'!$C$4:$H$46,5,FALSE)</f>
        <v>2</v>
      </c>
      <c r="BV38" s="162">
        <f t="shared" si="22"/>
        <v>0</v>
      </c>
      <c r="BW38" s="256">
        <f>VLOOKUP($BO38,'(Data)Fluoride Items'!$C$4:$H$46,6,FALSE)</f>
        <v>0</v>
      </c>
      <c r="BX38" s="240">
        <f>VLOOKUP($BO38,'(Data)Fluoride Items'!$C$3:$D$46,2,FALSE)</f>
        <v>32564</v>
      </c>
      <c r="BY38" s="167">
        <f t="shared" si="27"/>
        <v>9</v>
      </c>
      <c r="BZ38" s="168" t="str">
        <f t="shared" si="3"/>
        <v>Nottingham &amp; Nottinghamshire H&amp;C</v>
      </c>
      <c r="CA38" s="88">
        <f t="shared" si="4"/>
        <v>98.054945886626811</v>
      </c>
      <c r="CB38" s="169" t="e">
        <f t="shared" si="23"/>
        <v>#N/A</v>
      </c>
    </row>
    <row r="39" spans="2:80" x14ac:dyDescent="0.3">
      <c r="P39" s="39">
        <f>RANK($AB39,$AB$5:$AB$46)+COUNTIF($AB$5:$AB39,$AB39)-1</f>
        <v>13</v>
      </c>
      <c r="Q39" s="80" t="s">
        <v>107</v>
      </c>
      <c r="R39" s="90">
        <f>INDEX('(Data)Antibacterial Items'!$O$4:$X$46,MATCH($Q39,'(Data)Antibacterial Items'!$C$4:$C$46,0),MATCH(R$4,'(Data)Antibacterial Items'!$O$3:$X$3,0))</f>
        <v>67.096704406144084</v>
      </c>
      <c r="S39" s="91">
        <f>INDEX('(Data)Antibacterial Items'!$O$4:$X$46,MATCH($Q39,'(Data)Antibacterial Items'!$C$4:$C$46,0),MATCH(S$4,'(Data)Antibacterial Items'!$O$3:$X$3,0))</f>
        <v>28.625513809764186</v>
      </c>
      <c r="T39" s="91">
        <f>INDEX('(Data)Antibacterial Items'!$O$4:$X$46,MATCH($Q39,'(Data)Antibacterial Items'!$C$4:$C$46,0),MATCH(T$4,'(Data)Antibacterial Items'!$O$3:$X$3,0))</f>
        <v>2.618446671955001</v>
      </c>
      <c r="U39" s="163">
        <f>INDEX('(Data)Antibacterial Items'!$O$4:$X$46,MATCH($Q39,'(Data)Antibacterial Items'!$C$4:$C$46,0),MATCH(U$4,'(Data)Antibacterial Items'!$O$3:$X$3,0))</f>
        <v>0.38797144299415876</v>
      </c>
      <c r="V39" s="92">
        <f>INDEX('(Data)Antibacterial Items'!$O$4:$X$46,MATCH($Q39,'(Data)Antibacterial Items'!$C$4:$C$46,0),MATCH(V$4,'(Data)Antibacterial Items'!$O$3:$X$3,0))</f>
        <v>0.39590394461671596</v>
      </c>
      <c r="W39" s="92">
        <f>INDEX('(Data)Antibacterial Items'!$O$4:$X$46,MATCH($Q39,'(Data)Antibacterial Items'!$C$4:$C$46,0),MATCH(W$4,'(Data)Antibacterial Items'!$O$3:$X$3,0))</f>
        <v>0.25888800749981972</v>
      </c>
      <c r="X39" s="92">
        <f>INDEX('(Data)Antibacterial Items'!$O$4:$X$46,MATCH($Q39,'(Data)Antibacterial Items'!$C$4:$C$46,0),MATCH(X$4,'(Data)Antibacterial Items'!$O$3:$X$3,0))</f>
        <v>0.36850075719333669</v>
      </c>
      <c r="Y39" s="92">
        <f>INDEX('(Data)Antibacterial Items'!$O$4:$X$46,MATCH($Q39,'(Data)Antibacterial Items'!$C$4:$C$46,0),MATCH(Y$4,'(Data)Antibacterial Items'!$O$3:$X$3,0))</f>
        <v>0.1074493401600923</v>
      </c>
      <c r="Z39" s="92">
        <f>INDEX('(Data)Antibacterial Items'!$O$4:$X$46,MATCH($Q39,'(Data)Antibacterial Items'!$C$4:$C$46,0),MATCH(Z$4,'(Data)Antibacterial Items'!$O$3:$X$3,0))</f>
        <v>4.6152736713059785E-2</v>
      </c>
      <c r="AA39" s="92">
        <f>INDEX('(Data)Antibacterial Items'!$O$4:$X$46,MATCH($Q39,'(Data)Antibacterial Items'!$C$4:$C$46,0),MATCH(AA$4,'(Data)Antibacterial Items'!$O$3:$X$3,0))</f>
        <v>9.446888295954424E-2</v>
      </c>
      <c r="AB39" s="83">
        <f t="shared" si="0"/>
        <v>67.096704406144084</v>
      </c>
      <c r="AD39" s="39">
        <f>AD38+1</f>
        <v>35</v>
      </c>
      <c r="AE39" s="37" t="str">
        <f t="shared" ref="AE39:AE46" si="30">VLOOKUP($AD39,$P$5:$AB$46,2,FALSE)</f>
        <v>Our Healthier South East London</v>
      </c>
      <c r="AF39" s="90">
        <f t="shared" ref="AF39:AF46" si="31">ROUND(VLOOKUP($AD39,$P$5:$AB$46,3,FALSE),1)</f>
        <v>64.5</v>
      </c>
      <c r="AG39" s="257">
        <f>VLOOKUP($AE39,'(Data)Antibacterial Items'!$C$4:$N$46,3,FALSE)</f>
        <v>112184</v>
      </c>
      <c r="AH39" s="91">
        <f t="shared" ref="AH39:AH46" si="32">ROUND(VLOOKUP($AD39,$P$5:$AB$46,4,FALSE),1)</f>
        <v>31.1</v>
      </c>
      <c r="AI39" s="257">
        <f>VLOOKUP($AE39,'(Data)Antibacterial Items'!$C$4:$N$46,4,FALSE)</f>
        <v>54152</v>
      </c>
      <c r="AJ39" s="91">
        <f t="shared" ref="AJ39:AJ46" si="33">ROUND(VLOOKUP($AD39,$P$5:$AB$46,5,FALSE),1)</f>
        <v>2.8</v>
      </c>
      <c r="AK39" s="257">
        <f>VLOOKUP($AE39,'(Data)Antibacterial Items'!$C$4:$N$46,5,FALSE)</f>
        <v>4885</v>
      </c>
      <c r="AL39" s="163">
        <f t="shared" ref="AL39:AL46" si="34">ROUND(VLOOKUP($AD39,$P$5:$AB$46,6,FALSE),1)</f>
        <v>0.5</v>
      </c>
      <c r="AM39" s="257">
        <f>VLOOKUP($AE39,'(Data)Antibacterial Items'!$C$4:$N$46,6,FALSE)</f>
        <v>824</v>
      </c>
      <c r="AN39" s="163">
        <f t="shared" ref="AN39:AN46" si="35">ROUND(VLOOKUP($AD39,$P$5:$AB$46,7,FALSE),1)</f>
        <v>0.1</v>
      </c>
      <c r="AO39" s="257">
        <f>VLOOKUP($AE39,'(Data)Antibacterial Items'!$C$4:$N$46,7,FALSE)</f>
        <v>218</v>
      </c>
      <c r="AP39" s="163">
        <f t="shared" ref="AP39:AP46" si="36">ROUND(VLOOKUP($AD39,$P$5:$AB$46,8,FALSE),1)</f>
        <v>0.3</v>
      </c>
      <c r="AQ39" s="257">
        <f>VLOOKUP($AE39,'(Data)Antibacterial Items'!$C$4:$N$46,8,FALSE)</f>
        <v>516</v>
      </c>
      <c r="AR39" s="163">
        <f t="shared" ref="AR39:AR46" si="37">ROUND(VLOOKUP($AD39,$P$5:$AB$46,9,FALSE),1)</f>
        <v>0.4</v>
      </c>
      <c r="AS39" s="257">
        <f>VLOOKUP($AE39,'(Data)Antibacterial Items'!$C$4:$N$46,9,FALSE)</f>
        <v>715</v>
      </c>
      <c r="AT39" s="163">
        <f t="shared" ref="AT39:AT46" si="38">ROUND(VLOOKUP($AD39,$P$5:$AB$46,10,FALSE),1)</f>
        <v>0.1</v>
      </c>
      <c r="AU39" s="257">
        <f>VLOOKUP($AE39,'(Data)Antibacterial Items'!$C$4:$N$46,10,FALSE)</f>
        <v>204</v>
      </c>
      <c r="AV39" s="163">
        <f t="shared" ref="AV39:AV46" si="39">ROUND(VLOOKUP($AD39,$P$5:$AB$46,11,FALSE),1)</f>
        <v>0</v>
      </c>
      <c r="AW39" s="257">
        <f>VLOOKUP($AE39,'(Data)Antibacterial Items'!$C$4:$N$46,11,FALSE)</f>
        <v>84</v>
      </c>
      <c r="AX39" s="163">
        <f t="shared" ref="AX39:AX46" si="40">ROUND(VLOOKUP($AD39,$P$5:$AB$46,12,FALSE),1)</f>
        <v>0.1</v>
      </c>
      <c r="AY39" s="257">
        <f>VLOOKUP($AE39,'(Data)Antibacterial Items'!$C$4:$N$46,12,FALSE)</f>
        <v>206</v>
      </c>
      <c r="AZ39" s="241">
        <f>VLOOKUP($AE39,'(Data)Antibacterial Items'!$C$4:$N$46,2,FALSE)</f>
        <v>173988</v>
      </c>
      <c r="BA39" s="170">
        <f>BA38-1</f>
        <v>8</v>
      </c>
      <c r="BB39" s="171" t="str">
        <f t="shared" ref="BB39:BB46" si="41">VLOOKUP($BA39,$P$5:$AB$46,2,FALSE)</f>
        <v>Greater Manchester HSC Partnership</v>
      </c>
      <c r="BC39" s="91">
        <f t="shared" ref="BC39:BC46" si="42">VLOOKUP($BA39,$P$5:$AB$46,13,FALSE)</f>
        <v>67.705783632829863</v>
      </c>
      <c r="BD39" s="172" t="e">
        <f t="shared" ref="BD39:BD46" si="43">IF($BB39=$BC$3,$BC39,#N/A)</f>
        <v>#N/A</v>
      </c>
      <c r="BF39" s="39">
        <f>RANK($BL39,$BL$5:$BL$46)+COUNTIF($BL$5:$BL39,$BL39)-1</f>
        <v>25</v>
      </c>
      <c r="BG39" s="80" t="s">
        <v>107</v>
      </c>
      <c r="BH39" s="90">
        <f>INDEX('(Data)Fluoride Items'!$I$4:$L$46,MATCH($BG39,'(Data)Fluoride Items'!$C$4:$C$46,0),MATCH(BH$4,'(Data)Fluoride Items'!$I$3:$L$3,0))</f>
        <v>95.895573929001316</v>
      </c>
      <c r="BI39" s="91">
        <f>INDEX('(Data)Fluoride Items'!$I$4:$L$46,MATCH($BG39,'(Data)Fluoride Items'!$C$4:$C$46,0),MATCH(BI$4,'(Data)Fluoride Items'!$I$3:$L$3,0))</f>
        <v>4.0906130986443561</v>
      </c>
      <c r="BJ39" s="91">
        <f>INDEX('(Data)Fluoride Items'!$I$4:$L$46,MATCH($BG39,'(Data)Fluoride Items'!$C$4:$C$46,0),MATCH(BJ$4,'(Data)Fluoride Items'!$I$3:$L$3,0))</f>
        <v>1.3812972354322472E-2</v>
      </c>
      <c r="BK39" s="163">
        <f>INDEX('(Data)Fluoride Items'!$I$4:$L$46,MATCH($BG39,'(Data)Fluoride Items'!$C$4:$C$46,0),MATCH(BK$4,'(Data)Fluoride Items'!$I$3:$L$3,0))</f>
        <v>0</v>
      </c>
      <c r="BL39" s="83">
        <f t="shared" ref="BL39:BL47" si="44">INDEX($BH39:$BK39,1,MATCH($BJ$3,$BH$4:$BK$4,0))</f>
        <v>95.895573929001316</v>
      </c>
      <c r="BN39" s="39">
        <f>BN38+1</f>
        <v>35</v>
      </c>
      <c r="BO39" s="37" t="str">
        <f t="shared" ref="BO39:BO46" si="45">VLOOKUP($BN39,$BF$5:$BK$46,2,FALSE)</f>
        <v>East London Health &amp; Care P/Ship</v>
      </c>
      <c r="BP39" s="90">
        <f t="shared" ref="BP39:BP46" si="46">VLOOKUP($BN39,$BF$5:$BL$46,3,FALSE)</f>
        <v>94.407275416890798</v>
      </c>
      <c r="BQ39" s="257">
        <f>VLOOKUP($BO39,'(Data)Fluoride Items'!$C$4:$H$46,3,FALSE)</f>
        <v>56161</v>
      </c>
      <c r="BR39" s="91">
        <f t="shared" ref="BR39:BR46" si="47">VLOOKUP($BN39,$BF$5:$BL$46,4,FALSE)</f>
        <v>5.589362560516407</v>
      </c>
      <c r="BS39" s="257">
        <f>VLOOKUP($BO39,'(Data)Fluoride Items'!$C$4:$H$46,4,FALSE)</f>
        <v>3325</v>
      </c>
      <c r="BT39" s="91">
        <f t="shared" ref="BT39:BT46" si="48">VLOOKUP($BN39,$BF$5:$BL$46,5,FALSE)</f>
        <v>3.3620225927918231E-3</v>
      </c>
      <c r="BU39" s="257">
        <f>VLOOKUP($BO39,'(Data)Fluoride Items'!$C$4:$H$46,5,FALSE)</f>
        <v>2</v>
      </c>
      <c r="BV39" s="163">
        <f t="shared" ref="BV39:BV46" si="49">VLOOKUP($BN39,$BF$5:$BL$46,6,FALSE)</f>
        <v>0</v>
      </c>
      <c r="BW39" s="257">
        <f>VLOOKUP($BO39,'(Data)Fluoride Items'!$C$4:$H$46,6,FALSE)</f>
        <v>0</v>
      </c>
      <c r="BX39" s="241">
        <f>VLOOKUP($BO39,'(Data)Fluoride Items'!$C$3:$D$46,2,FALSE)</f>
        <v>59488</v>
      </c>
      <c r="BY39" s="170">
        <f>BY38-1</f>
        <v>8</v>
      </c>
      <c r="BZ39" s="171" t="str">
        <f t="shared" ref="BZ39:BZ46" si="50">VLOOKUP($BY39,$BF$5:$BL$46,2,FALSE)</f>
        <v>Hampshire &amp; The Isle Of Wight</v>
      </c>
      <c r="CA39" s="91">
        <f t="shared" ref="CA39:CA46" si="51">VLOOKUP($BY39,$BF$5:$BL$46,7,FALSE)</f>
        <v>98.154756527238234</v>
      </c>
      <c r="CB39" s="172" t="e">
        <f t="shared" ref="CB39:CB46" si="52">IF($BZ39=$CA$3,$CA39,#N/A)</f>
        <v>#N/A</v>
      </c>
    </row>
    <row r="40" spans="2:80" ht="15" thickBot="1" x14ac:dyDescent="0.35">
      <c r="B40" s="427" t="s">
        <v>124</v>
      </c>
      <c r="C40" s="428"/>
      <c r="D40" s="428"/>
      <c r="E40" s="428"/>
      <c r="F40" s="428"/>
      <c r="G40" s="429"/>
      <c r="H40" s="429"/>
      <c r="P40" s="40">
        <f>RANK($AB40,$AB$5:$AB$46)+COUNTIF($AB$5:$AB40,$AB40)-1</f>
        <v>10</v>
      </c>
      <c r="Q40" s="79" t="s">
        <v>108</v>
      </c>
      <c r="R40" s="87">
        <f>INDEX('(Data)Antibacterial Items'!$O$4:$X$46,MATCH($Q40,'(Data)Antibacterial Items'!$C$4:$C$46,0),MATCH(R$4,'(Data)Antibacterial Items'!$O$3:$X$3,0))</f>
        <v>67.51342077591454</v>
      </c>
      <c r="S40" s="88">
        <f>INDEX('(Data)Antibacterial Items'!$O$4:$X$46,MATCH($Q40,'(Data)Antibacterial Items'!$C$4:$C$46,0),MATCH(S$4,'(Data)Antibacterial Items'!$O$3:$X$3,0))</f>
        <v>28.136587525596322</v>
      </c>
      <c r="T40" s="88">
        <f>INDEX('(Data)Antibacterial Items'!$O$4:$X$46,MATCH($Q40,'(Data)Antibacterial Items'!$C$4:$C$46,0),MATCH(T$4,'(Data)Antibacterial Items'!$O$3:$X$3,0))</f>
        <v>2.6610954304794583</v>
      </c>
      <c r="U40" s="162">
        <f>INDEX('(Data)Antibacterial Items'!$O$4:$X$46,MATCH($Q40,'(Data)Antibacterial Items'!$C$4:$C$46,0),MATCH(U$4,'(Data)Antibacterial Items'!$O$3:$X$3,0))</f>
        <v>0.43075617540170091</v>
      </c>
      <c r="V40" s="89">
        <f>INDEX('(Data)Antibacterial Items'!$O$4:$X$46,MATCH($Q40,'(Data)Antibacterial Items'!$C$4:$C$46,0),MATCH(V$4,'(Data)Antibacterial Items'!$O$3:$X$3,0))</f>
        <v>0.27856180936041469</v>
      </c>
      <c r="W40" s="89">
        <f>INDEX('(Data)Antibacterial Items'!$O$4:$X$46,MATCH($Q40,'(Data)Antibacterial Items'!$C$4:$C$46,0),MATCH(W$4,'(Data)Antibacterial Items'!$O$3:$X$3,0))</f>
        <v>0.34866345674912835</v>
      </c>
      <c r="X40" s="89">
        <f>INDEX('(Data)Antibacterial Items'!$O$4:$X$46,MATCH($Q40,'(Data)Antibacterial Items'!$C$4:$C$46,0),MATCH(X$4,'(Data)Antibacterial Items'!$O$3:$X$3,0))</f>
        <v>0.46119504860995808</v>
      </c>
      <c r="Y40" s="89">
        <f>INDEX('(Data)Antibacterial Items'!$O$4:$X$46,MATCH($Q40,'(Data)Antibacterial Items'!$C$4:$C$46,0),MATCH(Y$4,'(Data)Antibacterial Items'!$O$3:$X$3,0))</f>
        <v>0.11622115224970944</v>
      </c>
      <c r="Z40" s="89">
        <f>INDEX('(Data)Antibacterial Items'!$O$4:$X$46,MATCH($Q40,'(Data)Antibacterial Items'!$C$4:$C$46,0),MATCH(Z$4,'(Data)Antibacterial Items'!$O$3:$X$3,0))</f>
        <v>4.7964285055435645E-2</v>
      </c>
      <c r="AA40" s="89">
        <f>INDEX('(Data)Antibacterial Items'!$O$4:$X$46,MATCH($Q40,'(Data)Antibacterial Items'!$C$4:$C$46,0),MATCH(AA$4,'(Data)Antibacterial Items'!$O$3:$X$3,0))</f>
        <v>5.5343405833194973E-3</v>
      </c>
      <c r="AB40" s="82">
        <f t="shared" si="0"/>
        <v>67.51342077591454</v>
      </c>
      <c r="AD40" s="40">
        <f t="shared" si="24"/>
        <v>36</v>
      </c>
      <c r="AE40" s="38" t="str">
        <f t="shared" si="30"/>
        <v>Hampshire &amp; The Isle Of Wight</v>
      </c>
      <c r="AF40" s="87">
        <f t="shared" si="31"/>
        <v>64.3</v>
      </c>
      <c r="AG40" s="256">
        <f>VLOOKUP($AE40,'(Data)Antibacterial Items'!$C$4:$N$46,3,FALSE)</f>
        <v>119404</v>
      </c>
      <c r="AH40" s="88">
        <f t="shared" si="32"/>
        <v>29</v>
      </c>
      <c r="AI40" s="256">
        <f>VLOOKUP($AE40,'(Data)Antibacterial Items'!$C$4:$N$46,4,FALSE)</f>
        <v>53919</v>
      </c>
      <c r="AJ40" s="88">
        <f t="shared" si="33"/>
        <v>3</v>
      </c>
      <c r="AK40" s="256">
        <f>VLOOKUP($AE40,'(Data)Antibacterial Items'!$C$4:$N$46,5,FALSE)</f>
        <v>5652</v>
      </c>
      <c r="AL40" s="162">
        <f t="shared" si="34"/>
        <v>1.2</v>
      </c>
      <c r="AM40" s="256">
        <f>VLOOKUP($AE40,'(Data)Antibacterial Items'!$C$4:$N$46,6,FALSE)</f>
        <v>2307</v>
      </c>
      <c r="AN40" s="162">
        <f t="shared" si="35"/>
        <v>1</v>
      </c>
      <c r="AO40" s="256">
        <f>VLOOKUP($AE40,'(Data)Antibacterial Items'!$C$4:$N$46,7,FALSE)</f>
        <v>1832</v>
      </c>
      <c r="AP40" s="162">
        <f t="shared" si="36"/>
        <v>0.4</v>
      </c>
      <c r="AQ40" s="256">
        <f>VLOOKUP($AE40,'(Data)Antibacterial Items'!$C$4:$N$46,8,FALSE)</f>
        <v>816</v>
      </c>
      <c r="AR40" s="162">
        <f t="shared" si="37"/>
        <v>0.6</v>
      </c>
      <c r="AS40" s="256">
        <f>VLOOKUP($AE40,'(Data)Antibacterial Items'!$C$4:$N$46,9,FALSE)</f>
        <v>1095</v>
      </c>
      <c r="AT40" s="162">
        <f t="shared" si="38"/>
        <v>0.2</v>
      </c>
      <c r="AU40" s="256">
        <f>VLOOKUP($AE40,'(Data)Antibacterial Items'!$C$4:$N$46,10,FALSE)</f>
        <v>279</v>
      </c>
      <c r="AV40" s="162">
        <f t="shared" si="39"/>
        <v>0.1</v>
      </c>
      <c r="AW40" s="256">
        <f>VLOOKUP($AE40,'(Data)Antibacterial Items'!$C$4:$N$46,11,FALSE)</f>
        <v>232</v>
      </c>
      <c r="AX40" s="162">
        <f t="shared" si="40"/>
        <v>0.1</v>
      </c>
      <c r="AY40" s="256">
        <f>VLOOKUP($AE40,'(Data)Antibacterial Items'!$C$4:$N$46,12,FALSE)</f>
        <v>231</v>
      </c>
      <c r="AZ40" s="240">
        <f>VLOOKUP($AE40,'(Data)Antibacterial Items'!$C$4:$N$46,2,FALSE)</f>
        <v>185767</v>
      </c>
      <c r="BA40" s="167">
        <f t="shared" si="25"/>
        <v>7</v>
      </c>
      <c r="BB40" s="168" t="str">
        <f t="shared" si="41"/>
        <v>Surrey Heartlands H&amp;C Partnership</v>
      </c>
      <c r="BC40" s="88">
        <f t="shared" si="42"/>
        <v>67.761185666657326</v>
      </c>
      <c r="BD40" s="169" t="e">
        <f t="shared" si="43"/>
        <v>#N/A</v>
      </c>
      <c r="BF40" s="40">
        <f>RANK($BL40,$BL$5:$BL$46)+COUNTIF($BL$5:$BL40,$BL40)-1</f>
        <v>20</v>
      </c>
      <c r="BG40" s="79" t="s">
        <v>108</v>
      </c>
      <c r="BH40" s="87">
        <f>INDEX('(Data)Fluoride Items'!$I$4:$L$46,MATCH($BG40,'(Data)Fluoride Items'!$C$4:$C$46,0),MATCH(BH$4,'(Data)Fluoride Items'!$I$3:$L$3,0))</f>
        <v>96.717363751584287</v>
      </c>
      <c r="BI40" s="88">
        <f>INDEX('(Data)Fluoride Items'!$I$4:$L$46,MATCH($BG40,'(Data)Fluoride Items'!$C$4:$C$46,0),MATCH(BI$4,'(Data)Fluoride Items'!$I$3:$L$3,0))</f>
        <v>3.2731305449936632</v>
      </c>
      <c r="BJ40" s="88">
        <f>INDEX('(Data)Fluoride Items'!$I$4:$L$46,MATCH($BG40,'(Data)Fluoride Items'!$C$4:$C$46,0),MATCH(BJ$4,'(Data)Fluoride Items'!$I$3:$L$3,0))</f>
        <v>9.5057034220532317E-3</v>
      </c>
      <c r="BK40" s="162">
        <f>INDEX('(Data)Fluoride Items'!$I$4:$L$46,MATCH($BG40,'(Data)Fluoride Items'!$C$4:$C$46,0),MATCH(BK$4,'(Data)Fluoride Items'!$I$3:$L$3,0))</f>
        <v>0</v>
      </c>
      <c r="BL40" s="82">
        <f t="shared" si="44"/>
        <v>96.717363751584287</v>
      </c>
      <c r="BN40" s="40">
        <f t="shared" si="26"/>
        <v>36</v>
      </c>
      <c r="BO40" s="38" t="str">
        <f t="shared" si="45"/>
        <v>Bedfordshire, Luton &amp; Milton Keynes</v>
      </c>
      <c r="BP40" s="87">
        <f t="shared" si="46"/>
        <v>94.261165599416387</v>
      </c>
      <c r="BQ40" s="256">
        <f>VLOOKUP($BO40,'(Data)Fluoride Items'!$C$4:$H$46,3,FALSE)</f>
        <v>23258</v>
      </c>
      <c r="BR40" s="88">
        <f t="shared" si="47"/>
        <v>5.7307287022777018</v>
      </c>
      <c r="BS40" s="256">
        <f>VLOOKUP($BO40,'(Data)Fluoride Items'!$C$4:$H$46,4,FALSE)</f>
        <v>1414</v>
      </c>
      <c r="BT40" s="88">
        <f t="shared" si="48"/>
        <v>8.1056983059090548E-3</v>
      </c>
      <c r="BU40" s="256">
        <f>VLOOKUP($BO40,'(Data)Fluoride Items'!$C$4:$H$46,5,FALSE)</f>
        <v>2</v>
      </c>
      <c r="BV40" s="162">
        <f t="shared" si="49"/>
        <v>0</v>
      </c>
      <c r="BW40" s="256">
        <f>VLOOKUP($BO40,'(Data)Fluoride Items'!$C$4:$H$46,6,FALSE)</f>
        <v>0</v>
      </c>
      <c r="BX40" s="240">
        <f>VLOOKUP($BO40,'(Data)Fluoride Items'!$C$3:$D$46,2,FALSE)</f>
        <v>24674</v>
      </c>
      <c r="BY40" s="167">
        <f t="shared" si="27"/>
        <v>7</v>
      </c>
      <c r="BZ40" s="168" t="str">
        <f t="shared" si="50"/>
        <v>Lincolnshire</v>
      </c>
      <c r="CA40" s="88">
        <f t="shared" si="51"/>
        <v>98.193258426966295</v>
      </c>
      <c r="CB40" s="169" t="e">
        <f t="shared" si="52"/>
        <v>#N/A</v>
      </c>
    </row>
    <row r="41" spans="2:80" ht="15" thickBot="1" x14ac:dyDescent="0.35">
      <c r="B41" s="52" t="s">
        <v>39</v>
      </c>
      <c r="C41" s="430" t="str">
        <f>IF('Antibacterial Prescribing'!D6=Validation!B3,"Total",'Antibacterial Prescribing'!D6)</f>
        <v>Total</v>
      </c>
      <c r="D41" s="431"/>
      <c r="E41" s="431"/>
      <c r="F41" s="431"/>
      <c r="G41" s="432"/>
      <c r="H41" s="432"/>
      <c r="P41" s="39">
        <f>RANK($AB41,$AB$5:$AB$46)+COUNTIF($AB$5:$AB41,$AB41)-1</f>
        <v>25</v>
      </c>
      <c r="Q41" s="80" t="s">
        <v>109</v>
      </c>
      <c r="R41" s="90">
        <f>INDEX('(Data)Antibacterial Items'!$O$4:$X$46,MATCH($Q41,'(Data)Antibacterial Items'!$C$4:$C$46,0),MATCH(R$4,'(Data)Antibacterial Items'!$O$3:$X$3,0))</f>
        <v>66.181724800142916</v>
      </c>
      <c r="S41" s="91">
        <f>INDEX('(Data)Antibacterial Items'!$O$4:$X$46,MATCH($Q41,'(Data)Antibacterial Items'!$C$4:$C$46,0),MATCH(S$4,'(Data)Antibacterial Items'!$O$3:$X$3,0))</f>
        <v>27.152650618552098</v>
      </c>
      <c r="T41" s="91">
        <f>INDEX('(Data)Antibacterial Items'!$O$4:$X$46,MATCH($Q41,'(Data)Antibacterial Items'!$C$4:$C$46,0),MATCH(T$4,'(Data)Antibacterial Items'!$O$3:$X$3,0))</f>
        <v>3.5181546156938053</v>
      </c>
      <c r="U41" s="163">
        <f>INDEX('(Data)Antibacterial Items'!$O$4:$X$46,MATCH($Q41,'(Data)Antibacterial Items'!$C$4:$C$46,0),MATCH(U$4,'(Data)Antibacterial Items'!$O$3:$X$3,0))</f>
        <v>0.60180429636907695</v>
      </c>
      <c r="V41" s="92">
        <f>INDEX('(Data)Antibacterial Items'!$O$4:$X$46,MATCH($Q41,'(Data)Antibacterial Items'!$C$4:$C$46,0),MATCH(V$4,'(Data)Antibacterial Items'!$O$3:$X$3,0))</f>
        <v>0.20543968558795947</v>
      </c>
      <c r="W41" s="92">
        <f>INDEX('(Data)Antibacterial Items'!$O$4:$X$46,MATCH($Q41,'(Data)Antibacterial Items'!$C$4:$C$46,0),MATCH(W$4,'(Data)Antibacterial Items'!$O$3:$X$3,0))</f>
        <v>1.1768121120092896</v>
      </c>
      <c r="X41" s="92">
        <f>INDEX('(Data)Antibacterial Items'!$O$4:$X$46,MATCH($Q41,'(Data)Antibacterial Items'!$C$4:$C$46,0),MATCH(X$4,'(Data)Antibacterial Items'!$O$3:$X$3,0))</f>
        <v>0.78714662141038816</v>
      </c>
      <c r="Y41" s="92">
        <f>INDEX('(Data)Antibacterial Items'!$O$4:$X$46,MATCH($Q41,'(Data)Antibacterial Items'!$C$4:$C$46,0),MATCH(Y$4,'(Data)Antibacterial Items'!$O$3:$X$3,0))</f>
        <v>0.23000312625608504</v>
      </c>
      <c r="Z41" s="92">
        <f>INDEX('(Data)Antibacterial Items'!$O$4:$X$46,MATCH($Q41,'(Data)Antibacterial Items'!$C$4:$C$46,0),MATCH(Z$4,'(Data)Antibacterial Items'!$O$3:$X$3,0))</f>
        <v>4.2427761154035105E-2</v>
      </c>
      <c r="AA41" s="92">
        <f>INDEX('(Data)Antibacterial Items'!$O$4:$X$46,MATCH($Q41,'(Data)Antibacterial Items'!$C$4:$C$46,0),MATCH(AA$4,'(Data)Antibacterial Items'!$O$3:$X$3,0))</f>
        <v>0.10383636282434908</v>
      </c>
      <c r="AB41" s="83">
        <f t="shared" si="0"/>
        <v>66.181724800142916</v>
      </c>
      <c r="AD41" s="39">
        <f t="shared" si="24"/>
        <v>37</v>
      </c>
      <c r="AE41" s="37" t="str">
        <f t="shared" si="30"/>
        <v>Cheshire &amp; Merseyside</v>
      </c>
      <c r="AF41" s="90">
        <f t="shared" si="31"/>
        <v>63.8</v>
      </c>
      <c r="AG41" s="257">
        <f>VLOOKUP($AE41,'(Data)Antibacterial Items'!$C$4:$N$46,3,FALSE)</f>
        <v>171576</v>
      </c>
      <c r="AH41" s="91">
        <f t="shared" si="32"/>
        <v>32.6</v>
      </c>
      <c r="AI41" s="257">
        <f>VLOOKUP($AE41,'(Data)Antibacterial Items'!$C$4:$N$46,4,FALSE)</f>
        <v>87558</v>
      </c>
      <c r="AJ41" s="91">
        <f t="shared" si="33"/>
        <v>1.6</v>
      </c>
      <c r="AK41" s="257">
        <f>VLOOKUP($AE41,'(Data)Antibacterial Items'!$C$4:$N$46,5,FALSE)</f>
        <v>4326</v>
      </c>
      <c r="AL41" s="163">
        <f t="shared" si="34"/>
        <v>0.5</v>
      </c>
      <c r="AM41" s="257">
        <f>VLOOKUP($AE41,'(Data)Antibacterial Items'!$C$4:$N$46,6,FALSE)</f>
        <v>1227</v>
      </c>
      <c r="AN41" s="163">
        <f t="shared" si="35"/>
        <v>0.7</v>
      </c>
      <c r="AO41" s="257">
        <f>VLOOKUP($AE41,'(Data)Antibacterial Items'!$C$4:$N$46,7,FALSE)</f>
        <v>1880</v>
      </c>
      <c r="AP41" s="163">
        <f t="shared" si="36"/>
        <v>0.4</v>
      </c>
      <c r="AQ41" s="257">
        <f>VLOOKUP($AE41,'(Data)Antibacterial Items'!$C$4:$N$46,8,FALSE)</f>
        <v>1085</v>
      </c>
      <c r="AR41" s="163">
        <f t="shared" si="37"/>
        <v>0.2</v>
      </c>
      <c r="AS41" s="257">
        <f>VLOOKUP($AE41,'(Data)Antibacterial Items'!$C$4:$N$46,9,FALSE)</f>
        <v>549</v>
      </c>
      <c r="AT41" s="163">
        <f t="shared" si="38"/>
        <v>0.1</v>
      </c>
      <c r="AU41" s="257">
        <f>VLOOKUP($AE41,'(Data)Antibacterial Items'!$C$4:$N$46,10,FALSE)</f>
        <v>339</v>
      </c>
      <c r="AV41" s="163">
        <f t="shared" si="39"/>
        <v>0.1</v>
      </c>
      <c r="AW41" s="257">
        <f>VLOOKUP($AE41,'(Data)Antibacterial Items'!$C$4:$N$46,11,FALSE)</f>
        <v>199</v>
      </c>
      <c r="AX41" s="163">
        <f t="shared" si="40"/>
        <v>0</v>
      </c>
      <c r="AY41" s="257">
        <f>VLOOKUP($AE41,'(Data)Antibacterial Items'!$C$4:$N$46,12,FALSE)</f>
        <v>122</v>
      </c>
      <c r="AZ41" s="241">
        <f>VLOOKUP($AE41,'(Data)Antibacterial Items'!$C$4:$N$46,2,FALSE)</f>
        <v>268861</v>
      </c>
      <c r="BA41" s="170">
        <f t="shared" si="25"/>
        <v>6</v>
      </c>
      <c r="BB41" s="171" t="str">
        <f t="shared" si="41"/>
        <v>Devon</v>
      </c>
      <c r="BC41" s="91">
        <f t="shared" si="42"/>
        <v>68.071895424836597</v>
      </c>
      <c r="BD41" s="172" t="e">
        <f t="shared" si="43"/>
        <v>#N/A</v>
      </c>
      <c r="BF41" s="39">
        <f>RANK($BL41,$BL$5:$BL$46)+COUNTIF($BL$5:$BL41,$BL41)-1</f>
        <v>29</v>
      </c>
      <c r="BG41" s="80" t="s">
        <v>109</v>
      </c>
      <c r="BH41" s="90">
        <f>INDEX('(Data)Fluoride Items'!$I$4:$L$46,MATCH($BG41,'(Data)Fluoride Items'!$C$4:$C$46,0),MATCH(BH$4,'(Data)Fluoride Items'!$I$3:$L$3,0))</f>
        <v>95.295709949963097</v>
      </c>
      <c r="BI41" s="91">
        <f>INDEX('(Data)Fluoride Items'!$I$4:$L$46,MATCH($BG41,'(Data)Fluoride Items'!$C$4:$C$46,0),MATCH(BI$4,'(Data)Fluoride Items'!$I$3:$L$3,0))</f>
        <v>4.6919858912312362</v>
      </c>
      <c r="BJ41" s="91">
        <f>INDEX('(Data)Fluoride Items'!$I$4:$L$46,MATCH($BG41,'(Data)Fluoride Items'!$C$4:$C$46,0),MATCH(BJ$4,'(Data)Fluoride Items'!$I$3:$L$3,0))</f>
        <v>1.2304158805676316E-2</v>
      </c>
      <c r="BK41" s="163">
        <f>INDEX('(Data)Fluoride Items'!$I$4:$L$46,MATCH($BG41,'(Data)Fluoride Items'!$C$4:$C$46,0),MATCH(BK$4,'(Data)Fluoride Items'!$I$3:$L$3,0))</f>
        <v>0</v>
      </c>
      <c r="BL41" s="83">
        <f t="shared" si="44"/>
        <v>95.295709949963097</v>
      </c>
      <c r="BN41" s="39">
        <f t="shared" si="26"/>
        <v>37</v>
      </c>
      <c r="BO41" s="37" t="str">
        <f t="shared" si="45"/>
        <v>Northamptonshire</v>
      </c>
      <c r="BP41" s="90">
        <f t="shared" si="46"/>
        <v>94.232022593960465</v>
      </c>
      <c r="BQ41" s="257">
        <f>VLOOKUP($BO41,'(Data)Fluoride Items'!$C$4:$H$46,3,FALSE)</f>
        <v>17350</v>
      </c>
      <c r="BR41" s="91">
        <f t="shared" si="47"/>
        <v>5.7571149250488816</v>
      </c>
      <c r="BS41" s="257">
        <f>VLOOKUP($BO41,'(Data)Fluoride Items'!$C$4:$H$46,4,FALSE)</f>
        <v>1060</v>
      </c>
      <c r="BT41" s="91">
        <f t="shared" si="48"/>
        <v>1.0862480990658266E-2</v>
      </c>
      <c r="BU41" s="257">
        <f>VLOOKUP($BO41,'(Data)Fluoride Items'!$C$4:$H$46,5,FALSE)</f>
        <v>2</v>
      </c>
      <c r="BV41" s="163">
        <f t="shared" si="49"/>
        <v>0</v>
      </c>
      <c r="BW41" s="257">
        <f>VLOOKUP($BO41,'(Data)Fluoride Items'!$C$4:$H$46,6,FALSE)</f>
        <v>0</v>
      </c>
      <c r="BX41" s="241">
        <f>VLOOKUP($BO41,'(Data)Fluoride Items'!$C$3:$D$46,2,FALSE)</f>
        <v>18412</v>
      </c>
      <c r="BY41" s="170">
        <f t="shared" si="27"/>
        <v>6</v>
      </c>
      <c r="BZ41" s="171" t="str">
        <f t="shared" si="50"/>
        <v>Kent &amp; Medway</v>
      </c>
      <c r="CA41" s="91">
        <f t="shared" si="51"/>
        <v>98.354038013311879</v>
      </c>
      <c r="CB41" s="172" t="e">
        <f t="shared" si="52"/>
        <v>#N/A</v>
      </c>
    </row>
    <row r="42" spans="2:80" ht="112.8" thickBot="1" x14ac:dyDescent="0.3">
      <c r="B42" s="64" t="s">
        <v>1</v>
      </c>
      <c r="C42" s="65" t="s">
        <v>125</v>
      </c>
      <c r="D42" s="66" t="s">
        <v>184</v>
      </c>
      <c r="E42" s="66" t="s">
        <v>17</v>
      </c>
      <c r="F42" s="66" t="s">
        <v>186</v>
      </c>
      <c r="G42" s="66" t="s">
        <v>126</v>
      </c>
      <c r="H42" s="67" t="s">
        <v>127</v>
      </c>
      <c r="P42" s="40">
        <f>RANK($AB42,$AB$5:$AB$46)+COUNTIF($AB$5:$AB42,$AB42)-1</f>
        <v>7</v>
      </c>
      <c r="Q42" s="79" t="s">
        <v>110</v>
      </c>
      <c r="R42" s="87">
        <f>INDEX('(Data)Antibacterial Items'!$O$4:$X$46,MATCH($Q42,'(Data)Antibacterial Items'!$C$4:$C$46,0),MATCH(R$4,'(Data)Antibacterial Items'!$O$3:$X$3,0))</f>
        <v>67.761185666657326</v>
      </c>
      <c r="S42" s="88">
        <f>INDEX('(Data)Antibacterial Items'!$O$4:$X$46,MATCH($Q42,'(Data)Antibacterial Items'!$C$4:$C$46,0),MATCH(S$4,'(Data)Antibacterial Items'!$O$3:$X$3,0))</f>
        <v>26.104558316756787</v>
      </c>
      <c r="T42" s="88">
        <f>INDEX('(Data)Antibacterial Items'!$O$4:$X$46,MATCH($Q42,'(Data)Antibacterial Items'!$C$4:$C$46,0),MATCH(T$4,'(Data)Antibacterial Items'!$O$3:$X$3,0))</f>
        <v>3.2009077410136442</v>
      </c>
      <c r="U42" s="162">
        <f>INDEX('(Data)Antibacterial Items'!$O$4:$X$46,MATCH($Q42,'(Data)Antibacterial Items'!$C$4:$C$46,0),MATCH(U$4,'(Data)Antibacterial Items'!$O$3:$X$3,0))</f>
        <v>0.68080576023309891</v>
      </c>
      <c r="V42" s="89">
        <f>INDEX('(Data)Antibacterial Items'!$O$4:$X$46,MATCH($Q42,'(Data)Antibacterial Items'!$C$4:$C$46,0),MATCH(V$4,'(Data)Antibacterial Items'!$O$3:$X$3,0))</f>
        <v>0.98758860280727323</v>
      </c>
      <c r="W42" s="89">
        <f>INDEX('(Data)Antibacterial Items'!$O$4:$X$46,MATCH($Q42,'(Data)Antibacterial Items'!$C$4:$C$46,0),MATCH(W$4,'(Data)Antibacterial Items'!$O$3:$X$3,0))</f>
        <v>0.42865547866528453</v>
      </c>
      <c r="X42" s="89">
        <f>INDEX('(Data)Antibacterial Items'!$O$4:$X$46,MATCH($Q42,'(Data)Antibacterial Items'!$C$4:$C$46,0),MATCH(X$4,'(Data)Antibacterial Items'!$O$3:$X$3,0))</f>
        <v>0.25915445605580922</v>
      </c>
      <c r="Y42" s="89">
        <f>INDEX('(Data)Antibacterial Items'!$O$4:$X$46,MATCH($Q42,'(Data)Antibacterial Items'!$C$4:$C$46,0),MATCH(Y$4,'(Data)Antibacterial Items'!$O$3:$X$3,0))</f>
        <v>0.19331521586865771</v>
      </c>
      <c r="Z42" s="89">
        <f>INDEX('(Data)Antibacterial Items'!$O$4:$X$46,MATCH($Q42,'(Data)Antibacterial Items'!$C$4:$C$46,0),MATCH(Z$4,'(Data)Antibacterial Items'!$O$3:$X$3,0))</f>
        <v>0.17650519709747009</v>
      </c>
      <c r="AA42" s="89">
        <f>INDEX('(Data)Antibacterial Items'!$O$4:$X$46,MATCH($Q42,'(Data)Antibacterial Items'!$C$4:$C$46,0),MATCH(AA$4,'(Data)Antibacterial Items'!$O$3:$X$3,0))</f>
        <v>0.20732356484464742</v>
      </c>
      <c r="AB42" s="82">
        <f t="shared" si="0"/>
        <v>67.761185666657326</v>
      </c>
      <c r="AD42" s="40">
        <f t="shared" si="24"/>
        <v>38</v>
      </c>
      <c r="AE42" s="38" t="str">
        <f t="shared" si="30"/>
        <v>Hertfordshire &amp; West Essex</v>
      </c>
      <c r="AF42" s="87">
        <f t="shared" si="31"/>
        <v>63.8</v>
      </c>
      <c r="AG42" s="256">
        <f>VLOOKUP($AE42,'(Data)Antibacterial Items'!$C$4:$N$46,3,FALSE)</f>
        <v>94560</v>
      </c>
      <c r="AH42" s="88">
        <f t="shared" si="32"/>
        <v>30.9</v>
      </c>
      <c r="AI42" s="256">
        <f>VLOOKUP($AE42,'(Data)Antibacterial Items'!$C$4:$N$46,4,FALSE)</f>
        <v>45825</v>
      </c>
      <c r="AJ42" s="88">
        <f t="shared" si="33"/>
        <v>3.1</v>
      </c>
      <c r="AK42" s="256">
        <f>VLOOKUP($AE42,'(Data)Antibacterial Items'!$C$4:$N$46,5,FALSE)</f>
        <v>4579</v>
      </c>
      <c r="AL42" s="162">
        <f t="shared" si="34"/>
        <v>0.6</v>
      </c>
      <c r="AM42" s="256">
        <f>VLOOKUP($AE42,'(Data)Antibacterial Items'!$C$4:$N$46,6,FALSE)</f>
        <v>827</v>
      </c>
      <c r="AN42" s="162">
        <f t="shared" si="35"/>
        <v>0.4</v>
      </c>
      <c r="AO42" s="256">
        <f>VLOOKUP($AE42,'(Data)Antibacterial Items'!$C$4:$N$46,7,FALSE)</f>
        <v>571</v>
      </c>
      <c r="AP42" s="162">
        <f t="shared" si="36"/>
        <v>0.6</v>
      </c>
      <c r="AQ42" s="256">
        <f>VLOOKUP($AE42,'(Data)Antibacterial Items'!$C$4:$N$46,8,FALSE)</f>
        <v>875</v>
      </c>
      <c r="AR42" s="162">
        <f t="shared" si="37"/>
        <v>0.3</v>
      </c>
      <c r="AS42" s="256">
        <f>VLOOKUP($AE42,'(Data)Antibacterial Items'!$C$4:$N$46,9,FALSE)</f>
        <v>379</v>
      </c>
      <c r="AT42" s="162">
        <f t="shared" si="38"/>
        <v>0.1</v>
      </c>
      <c r="AU42" s="256">
        <f>VLOOKUP($AE42,'(Data)Antibacterial Items'!$C$4:$N$46,10,FALSE)</f>
        <v>200</v>
      </c>
      <c r="AV42" s="162">
        <f t="shared" si="39"/>
        <v>0.2</v>
      </c>
      <c r="AW42" s="256">
        <f>VLOOKUP($AE42,'(Data)Antibacterial Items'!$C$4:$N$46,11,FALSE)</f>
        <v>225</v>
      </c>
      <c r="AX42" s="162">
        <f t="shared" si="40"/>
        <v>0.1</v>
      </c>
      <c r="AY42" s="256">
        <f>VLOOKUP($AE42,'(Data)Antibacterial Items'!$C$4:$N$46,12,FALSE)</f>
        <v>149</v>
      </c>
      <c r="AZ42" s="240">
        <f>VLOOKUP($AE42,'(Data)Antibacterial Items'!$C$4:$N$46,2,FALSE)</f>
        <v>148190</v>
      </c>
      <c r="BA42" s="167">
        <f t="shared" si="25"/>
        <v>5</v>
      </c>
      <c r="BB42" s="168" t="str">
        <f t="shared" si="41"/>
        <v>Sussex &amp; East Surrey</v>
      </c>
      <c r="BC42" s="88">
        <f t="shared" si="42"/>
        <v>68.541037460923022</v>
      </c>
      <c r="BD42" s="169" t="e">
        <f t="shared" si="43"/>
        <v>#N/A</v>
      </c>
      <c r="BF42" s="40">
        <f>RANK($BL42,$BL$5:$BL$46)+COUNTIF($BL$5:$BL42,$BL42)-1</f>
        <v>21</v>
      </c>
      <c r="BG42" s="79" t="s">
        <v>110</v>
      </c>
      <c r="BH42" s="87">
        <f>INDEX('(Data)Fluoride Items'!$I$4:$L$46,MATCH($BG42,'(Data)Fluoride Items'!$C$4:$C$46,0),MATCH(BH$4,'(Data)Fluoride Items'!$I$3:$L$3,0))</f>
        <v>96.474735605170395</v>
      </c>
      <c r="BI42" s="88">
        <f>INDEX('(Data)Fluoride Items'!$I$4:$L$46,MATCH($BG42,'(Data)Fluoride Items'!$C$4:$C$46,0),MATCH(BI$4,'(Data)Fluoride Items'!$I$3:$L$3,0))</f>
        <v>3.5213474343909126</v>
      </c>
      <c r="BJ42" s="88">
        <f>INDEX('(Data)Fluoride Items'!$I$4:$L$46,MATCH($BG42,'(Data)Fluoride Items'!$C$4:$C$46,0),MATCH(BJ$4,'(Data)Fluoride Items'!$I$3:$L$3,0))</f>
        <v>0</v>
      </c>
      <c r="BK42" s="162">
        <f>INDEX('(Data)Fluoride Items'!$I$4:$L$46,MATCH($BG42,'(Data)Fluoride Items'!$C$4:$C$46,0),MATCH(BK$4,'(Data)Fluoride Items'!$I$3:$L$3,0))</f>
        <v>3.9169604386995686E-3</v>
      </c>
      <c r="BL42" s="82">
        <f t="shared" si="44"/>
        <v>96.474735605170395</v>
      </c>
      <c r="BN42" s="40">
        <f t="shared" si="26"/>
        <v>38</v>
      </c>
      <c r="BO42" s="38" t="str">
        <f t="shared" si="45"/>
        <v>Cumbria &amp; North East</v>
      </c>
      <c r="BP42" s="87">
        <f t="shared" si="46"/>
        <v>93.91575091575092</v>
      </c>
      <c r="BQ42" s="256">
        <f>VLOOKUP($BO42,'(Data)Fluoride Items'!$C$4:$H$46,3,FALSE)</f>
        <v>76917</v>
      </c>
      <c r="BR42" s="88">
        <f t="shared" si="47"/>
        <v>6.0769230769230766</v>
      </c>
      <c r="BS42" s="256">
        <f>VLOOKUP($BO42,'(Data)Fluoride Items'!$C$4:$H$46,4,FALSE)</f>
        <v>4977</v>
      </c>
      <c r="BT42" s="88">
        <f t="shared" si="48"/>
        <v>7.326007326007326E-3</v>
      </c>
      <c r="BU42" s="256">
        <f>VLOOKUP($BO42,'(Data)Fluoride Items'!$C$4:$H$46,5,FALSE)</f>
        <v>6</v>
      </c>
      <c r="BV42" s="162">
        <f t="shared" si="49"/>
        <v>0</v>
      </c>
      <c r="BW42" s="256">
        <f>VLOOKUP($BO42,'(Data)Fluoride Items'!$C$4:$H$46,6,FALSE)</f>
        <v>0</v>
      </c>
      <c r="BX42" s="240">
        <f>VLOOKUP($BO42,'(Data)Fluoride Items'!$C$3:$D$46,2,FALSE)</f>
        <v>81900</v>
      </c>
      <c r="BY42" s="167">
        <f t="shared" si="27"/>
        <v>5</v>
      </c>
      <c r="BZ42" s="168" t="str">
        <f t="shared" si="50"/>
        <v>Herefordshire &amp; Worcestershire</v>
      </c>
      <c r="CA42" s="88">
        <f t="shared" si="51"/>
        <v>98.419744318181827</v>
      </c>
      <c r="CB42" s="169" t="e">
        <f t="shared" si="52"/>
        <v>#N/A</v>
      </c>
    </row>
    <row r="43" spans="2:80" x14ac:dyDescent="0.2">
      <c r="B43" s="50">
        <v>43922</v>
      </c>
      <c r="C43" s="60">
        <f>INDEX('(Data)Antibacterial Prescribing'!$J$4:$O$46,MATCH($C$41,'(Data)Antibacterial Prescribing'!$C$4:$C$46,0),MATCH(C$42,'(Data)Antibacterial Prescribing'!$J$3:$O$3,0))</f>
        <v>232663</v>
      </c>
      <c r="D43" s="61">
        <f>INDEX('(Data)Antibacterial Prescribing'!$J$4:$O$46,MATCH($C$41,'(Data)Antibacterial Prescribing'!$C$4:$C$46,0),MATCH(D$42,'(Data)Antibacterial Prescribing'!$J$3:$O$3,0))</f>
        <v>71128</v>
      </c>
      <c r="E43" s="61">
        <f>INDEX('(Data)Antibacterial Prescribing'!$J$4:$O$46,MATCH($C$41,'(Data)Antibacterial Prescribing'!$C$4:$C$46,0),MATCH(E$42,'(Data)Antibacterial Prescribing'!$J$3:$O$3,0))</f>
        <v>415830</v>
      </c>
      <c r="F43" s="308">
        <f>INDEX('(Data)Antibacterial Prescribing'!$J$4:$O$46,MATCH($C$41,'(Data)Antibacterial Prescribing'!$C$4:$C$46,0),MATCH(F$42,'(Data)Antibacterial Prescribing'!$J$3:$O$3,0))</f>
        <v>327.10465639410643</v>
      </c>
      <c r="G43" s="308">
        <f>INDEX('(Data)Antibacterial Prescribing'!$J$4:$O$46,MATCH($C$41,'(Data)Antibacterial Prescribing'!$C$4:$C$46,0),MATCH(G$42,'(Data)Antibacterial Prescribing'!$J$3:$O$3,0))</f>
        <v>55.951470552870163</v>
      </c>
      <c r="H43" s="72">
        <f>INDEX('(Data)Antibacterial Prescribing'!$J$4:$O$46,MATCH($C$41,'(Data)Antibacterial Prescribing'!$C$4:$C$46,0),MATCH(H$42,'(Data)Antibacterial Prescribing'!$J$3:$O$3,0))</f>
        <v>617737.74999999977</v>
      </c>
      <c r="P43" s="39">
        <f>RANK($AB43,$AB$5:$AB$46)+COUNTIF($AB$5:$AB43,$AB43)-1</f>
        <v>5</v>
      </c>
      <c r="Q43" s="80" t="s">
        <v>111</v>
      </c>
      <c r="R43" s="90">
        <f>INDEX('(Data)Antibacterial Items'!$O$4:$X$46,MATCH($Q43,'(Data)Antibacterial Items'!$C$4:$C$46,0),MATCH(R$4,'(Data)Antibacterial Items'!$O$3:$X$3,0))</f>
        <v>68.541037460923022</v>
      </c>
      <c r="S43" s="91">
        <f>INDEX('(Data)Antibacterial Items'!$O$4:$X$46,MATCH($Q43,'(Data)Antibacterial Items'!$C$4:$C$46,0),MATCH(S$4,'(Data)Antibacterial Items'!$O$3:$X$3,0))</f>
        <v>26.132570338578919</v>
      </c>
      <c r="T43" s="91">
        <f>INDEX('(Data)Antibacterial Items'!$O$4:$X$46,MATCH($Q43,'(Data)Antibacterial Items'!$C$4:$C$46,0),MATCH(T$4,'(Data)Antibacterial Items'!$O$3:$X$3,0))</f>
        <v>2.3499178720924072</v>
      </c>
      <c r="U43" s="163">
        <f>INDEX('(Data)Antibacterial Items'!$O$4:$X$46,MATCH($Q43,'(Data)Antibacterial Items'!$C$4:$C$46,0),MATCH(U$4,'(Data)Antibacterial Items'!$O$3:$X$3,0))</f>
        <v>0.92923753510305729</v>
      </c>
      <c r="V43" s="92">
        <f>INDEX('(Data)Antibacterial Items'!$O$4:$X$46,MATCH($Q43,'(Data)Antibacterial Items'!$C$4:$C$46,0),MATCH(V$4,'(Data)Antibacterial Items'!$O$3:$X$3,0))</f>
        <v>0.35103057277592326</v>
      </c>
      <c r="W43" s="92">
        <f>INDEX('(Data)Antibacterial Items'!$O$4:$X$46,MATCH($Q43,'(Data)Antibacterial Items'!$C$4:$C$46,0),MATCH(W$4,'(Data)Antibacterial Items'!$O$3:$X$3,0))</f>
        <v>0.81399353573888622</v>
      </c>
      <c r="X43" s="92">
        <f>INDEX('(Data)Antibacterial Items'!$O$4:$X$46,MATCH($Q43,'(Data)Antibacterial Items'!$C$4:$C$46,0),MATCH(X$4,'(Data)Antibacterial Items'!$O$3:$X$3,0))</f>
        <v>0.3040057224606581</v>
      </c>
      <c r="Y43" s="92">
        <f>INDEX('(Data)Antibacterial Items'!$O$4:$X$46,MATCH($Q43,'(Data)Antibacterial Items'!$C$4:$C$46,0),MATCH(Y$4,'(Data)Antibacterial Items'!$O$3:$X$3,0))</f>
        <v>0.45435277910242144</v>
      </c>
      <c r="Z43" s="92">
        <f>INDEX('(Data)Antibacterial Items'!$O$4:$X$46,MATCH($Q43,'(Data)Antibacterial Items'!$C$4:$C$46,0),MATCH(Z$4,'(Data)Antibacterial Items'!$O$3:$X$3,0))</f>
        <v>6.4245218036348223E-2</v>
      </c>
      <c r="AA43" s="92">
        <f>INDEX('(Data)Antibacterial Items'!$O$4:$X$46,MATCH($Q43,'(Data)Antibacterial Items'!$C$4:$C$46,0),MATCH(AA$4,'(Data)Antibacterial Items'!$O$3:$X$3,0))</f>
        <v>5.9608965188364324E-2</v>
      </c>
      <c r="AB43" s="83">
        <f t="shared" si="0"/>
        <v>68.541037460923022</v>
      </c>
      <c r="AD43" s="39">
        <f t="shared" si="24"/>
        <v>39</v>
      </c>
      <c r="AE43" s="37" t="str">
        <f t="shared" si="30"/>
        <v>East London Health &amp; Care P/Ship</v>
      </c>
      <c r="AF43" s="90">
        <f t="shared" si="31"/>
        <v>63.1</v>
      </c>
      <c r="AG43" s="257">
        <f>VLOOKUP($AE43,'(Data)Antibacterial Items'!$C$4:$N$46,3,FALSE)</f>
        <v>149569</v>
      </c>
      <c r="AH43" s="91">
        <f t="shared" si="32"/>
        <v>31.8</v>
      </c>
      <c r="AI43" s="257">
        <f>VLOOKUP($AE43,'(Data)Antibacterial Items'!$C$4:$N$46,4,FALSE)</f>
        <v>75487</v>
      </c>
      <c r="AJ43" s="91">
        <f t="shared" si="33"/>
        <v>2.4</v>
      </c>
      <c r="AK43" s="257">
        <f>VLOOKUP($AE43,'(Data)Antibacterial Items'!$C$4:$N$46,5,FALSE)</f>
        <v>5785</v>
      </c>
      <c r="AL43" s="163">
        <f t="shared" si="34"/>
        <v>0.3</v>
      </c>
      <c r="AM43" s="257">
        <f>VLOOKUP($AE43,'(Data)Antibacterial Items'!$C$4:$N$46,6,FALSE)</f>
        <v>688</v>
      </c>
      <c r="AN43" s="163">
        <f t="shared" si="35"/>
        <v>0.4</v>
      </c>
      <c r="AO43" s="257">
        <f>VLOOKUP($AE43,'(Data)Antibacterial Items'!$C$4:$N$46,7,FALSE)</f>
        <v>876</v>
      </c>
      <c r="AP43" s="163">
        <f t="shared" si="36"/>
        <v>0.3</v>
      </c>
      <c r="AQ43" s="257">
        <f>VLOOKUP($AE43,'(Data)Antibacterial Items'!$C$4:$N$46,8,FALSE)</f>
        <v>824</v>
      </c>
      <c r="AR43" s="163">
        <f t="shared" si="37"/>
        <v>0.7</v>
      </c>
      <c r="AS43" s="257">
        <f>VLOOKUP($AE43,'(Data)Antibacterial Items'!$C$4:$N$46,9,FALSE)</f>
        <v>1611</v>
      </c>
      <c r="AT43" s="163">
        <f t="shared" si="38"/>
        <v>0.2</v>
      </c>
      <c r="AU43" s="257">
        <f>VLOOKUP($AE43,'(Data)Antibacterial Items'!$C$4:$N$46,10,FALSE)</f>
        <v>452</v>
      </c>
      <c r="AV43" s="163">
        <f t="shared" si="39"/>
        <v>0.6</v>
      </c>
      <c r="AW43" s="257">
        <f>VLOOKUP($AE43,'(Data)Antibacterial Items'!$C$4:$N$46,11,FALSE)</f>
        <v>1477</v>
      </c>
      <c r="AX43" s="163">
        <f t="shared" si="40"/>
        <v>0.1</v>
      </c>
      <c r="AY43" s="257">
        <f>VLOOKUP($AE43,'(Data)Antibacterial Items'!$C$4:$N$46,12,FALSE)</f>
        <v>316</v>
      </c>
      <c r="AZ43" s="241">
        <f>VLOOKUP($AE43,'(Data)Antibacterial Items'!$C$4:$N$46,2,FALSE)</f>
        <v>237085</v>
      </c>
      <c r="BA43" s="170">
        <f t="shared" si="25"/>
        <v>4</v>
      </c>
      <c r="BB43" s="171" t="str">
        <f t="shared" si="41"/>
        <v>Lincolnshire</v>
      </c>
      <c r="BC43" s="91">
        <f t="shared" si="42"/>
        <v>68.811445563782016</v>
      </c>
      <c r="BD43" s="172" t="e">
        <f t="shared" si="43"/>
        <v>#N/A</v>
      </c>
      <c r="BF43" s="39">
        <f>RANK($BL43,$BL$5:$BL$46)+COUNTIF($BL$5:$BL43,$BL43)-1</f>
        <v>11</v>
      </c>
      <c r="BG43" s="80" t="s">
        <v>111</v>
      </c>
      <c r="BH43" s="90">
        <f>INDEX('(Data)Fluoride Items'!$I$4:$L$46,MATCH($BG43,'(Data)Fluoride Items'!$C$4:$C$46,0),MATCH(BH$4,'(Data)Fluoride Items'!$I$3:$L$3,0))</f>
        <v>97.893867924528294</v>
      </c>
      <c r="BI43" s="91">
        <f>INDEX('(Data)Fluoride Items'!$I$4:$L$46,MATCH($BG43,'(Data)Fluoride Items'!$C$4:$C$46,0),MATCH(BI$4,'(Data)Fluoride Items'!$I$3:$L$3,0))</f>
        <v>2.0896226415094343</v>
      </c>
      <c r="BJ43" s="91">
        <f>INDEX('(Data)Fluoride Items'!$I$4:$L$46,MATCH($BG43,'(Data)Fluoride Items'!$C$4:$C$46,0),MATCH(BJ$4,'(Data)Fluoride Items'!$I$3:$L$3,0))</f>
        <v>1.6509433962264151E-2</v>
      </c>
      <c r="BK43" s="163">
        <f>INDEX('(Data)Fluoride Items'!$I$4:$L$46,MATCH($BG43,'(Data)Fluoride Items'!$C$4:$C$46,0),MATCH(BK$4,'(Data)Fluoride Items'!$I$3:$L$3,0))</f>
        <v>0</v>
      </c>
      <c r="BL43" s="83">
        <f t="shared" si="44"/>
        <v>97.893867924528294</v>
      </c>
      <c r="BN43" s="39">
        <f t="shared" si="26"/>
        <v>39</v>
      </c>
      <c r="BO43" s="37" t="str">
        <f t="shared" si="45"/>
        <v>NW London Health &amp; Care Partnership</v>
      </c>
      <c r="BP43" s="90">
        <f t="shared" si="46"/>
        <v>93.564466929543926</v>
      </c>
      <c r="BQ43" s="257">
        <f>VLOOKUP($BO43,'(Data)Fluoride Items'!$C$4:$H$46,3,FALSE)</f>
        <v>75456</v>
      </c>
      <c r="BR43" s="91">
        <f t="shared" si="47"/>
        <v>6.4280931478312624</v>
      </c>
      <c r="BS43" s="257">
        <f>VLOOKUP($BO43,'(Data)Fluoride Items'!$C$4:$H$46,4,FALSE)</f>
        <v>5184</v>
      </c>
      <c r="BT43" s="91">
        <f t="shared" si="48"/>
        <v>7.4399226248047018E-3</v>
      </c>
      <c r="BU43" s="257">
        <f>VLOOKUP($BO43,'(Data)Fluoride Items'!$C$4:$H$46,5,FALSE)</f>
        <v>6</v>
      </c>
      <c r="BV43" s="163">
        <f t="shared" si="49"/>
        <v>0</v>
      </c>
      <c r="BW43" s="257">
        <f>VLOOKUP($BO43,'(Data)Fluoride Items'!$C$4:$H$46,6,FALSE)</f>
        <v>0</v>
      </c>
      <c r="BX43" s="241">
        <f>VLOOKUP($BO43,'(Data)Fluoride Items'!$C$3:$D$46,2,FALSE)</f>
        <v>80646</v>
      </c>
      <c r="BY43" s="170">
        <f t="shared" si="27"/>
        <v>4</v>
      </c>
      <c r="BZ43" s="171" t="str">
        <f t="shared" si="50"/>
        <v>Mid And South Essex</v>
      </c>
      <c r="CA43" s="91">
        <f t="shared" si="51"/>
        <v>98.750975800156127</v>
      </c>
      <c r="CB43" s="172" t="e">
        <f t="shared" si="52"/>
        <v>#N/A</v>
      </c>
    </row>
    <row r="44" spans="2:80" x14ac:dyDescent="0.2">
      <c r="B44" s="51">
        <v>43952</v>
      </c>
      <c r="C44" s="57">
        <f>INDEX('(Data)Antibacterial Prescribing'!$P$4:$U$46,MATCH($C$41,'(Data)Antibacterial Prescribing'!$C$4:$C$46,0),MATCH(C$42,'(Data)Antibacterial Prescribing'!$P$3:$U$3,0))</f>
        <v>267719</v>
      </c>
      <c r="D44" s="59">
        <f>INDEX('(Data)Antibacterial Prescribing'!$P$4:$U$46,MATCH($C$41,'(Data)Antibacterial Prescribing'!$C$4:$C$46,0),MATCH(D$42,'(Data)Antibacterial Prescribing'!$P$3:$U$3,0))</f>
        <v>24819</v>
      </c>
      <c r="E44" s="59">
        <f>INDEX('(Data)Antibacterial Prescribing'!$P$4:$U$46,MATCH($C$41,'(Data)Antibacterial Prescribing'!$C$4:$C$46,0),MATCH(E$42,'(Data)Antibacterial Prescribing'!$P$3:$U$3,0))</f>
        <v>83800</v>
      </c>
      <c r="F44" s="58">
        <f>INDEX('(Data)Antibacterial Prescribing'!$P$4:$U$46,MATCH($C$41,'(Data)Antibacterial Prescribing'!$C$4:$C$46,0),MATCH(F$42,'(Data)Antibacterial Prescribing'!$P$3:$U$3,0))</f>
        <v>1078.6856843547282</v>
      </c>
      <c r="G44" s="58">
        <f>INDEX('(Data)Antibacterial Prescribing'!$P$4:$U$46,MATCH($C$41,'(Data)Antibacterial Prescribing'!$C$4:$C$46,0),MATCH(G$42,'(Data)Antibacterial Prescribing'!$P$3:$U$3,0))</f>
        <v>319.47374701670645</v>
      </c>
      <c r="H44" s="73">
        <f>INDEX('(Data)Antibacterial Prescribing'!$P$4:$U$46,MATCH($C$41,'(Data)Antibacterial Prescribing'!$C$4:$C$46,0),MATCH(H$42,'(Data)Antibacterial Prescribing'!$P$3:$U$3,0))</f>
        <v>730669.79999999993</v>
      </c>
      <c r="P44" s="40">
        <f>RANK($AB44,$AB$5:$AB$46)+COUNTIF($AB$5:$AB44,$AB44)-1</f>
        <v>17</v>
      </c>
      <c r="Q44" s="79" t="s">
        <v>112</v>
      </c>
      <c r="R44" s="87">
        <f>INDEX('(Data)Antibacterial Items'!$O$4:$X$46,MATCH($Q44,'(Data)Antibacterial Items'!$C$4:$C$46,0),MATCH(R$4,'(Data)Antibacterial Items'!$O$3:$X$3,0))</f>
        <v>66.976326749120233</v>
      </c>
      <c r="S44" s="88">
        <f>INDEX('(Data)Antibacterial Items'!$O$4:$X$46,MATCH($Q44,'(Data)Antibacterial Items'!$C$4:$C$46,0),MATCH(S$4,'(Data)Antibacterial Items'!$O$3:$X$3,0))</f>
        <v>27.649758701317108</v>
      </c>
      <c r="T44" s="88">
        <f>INDEX('(Data)Antibacterial Items'!$O$4:$X$46,MATCH($Q44,'(Data)Antibacterial Items'!$C$4:$C$46,0),MATCH(T$4,'(Data)Antibacterial Items'!$O$3:$X$3,0))</f>
        <v>3.3128380346556865</v>
      </c>
      <c r="U44" s="162">
        <f>INDEX('(Data)Antibacterial Items'!$O$4:$X$46,MATCH($Q44,'(Data)Antibacterial Items'!$C$4:$C$46,0),MATCH(U$4,'(Data)Antibacterial Items'!$O$3:$X$3,0))</f>
        <v>0.44638288157076389</v>
      </c>
      <c r="V44" s="89">
        <f>INDEX('(Data)Antibacterial Items'!$O$4:$X$46,MATCH($Q44,'(Data)Antibacterial Items'!$C$4:$C$46,0),MATCH(V$4,'(Data)Antibacterial Items'!$O$3:$X$3,0))</f>
        <v>0.33380307193298742</v>
      </c>
      <c r="W44" s="89">
        <f>INDEX('(Data)Antibacterial Items'!$O$4:$X$46,MATCH($Q44,'(Data)Antibacterial Items'!$C$4:$C$46,0),MATCH(W$4,'(Data)Antibacterial Items'!$O$3:$X$3,0))</f>
        <v>0.36214484219144866</v>
      </c>
      <c r="X44" s="89">
        <f>INDEX('(Data)Antibacterial Items'!$O$4:$X$46,MATCH($Q44,'(Data)Antibacterial Items'!$C$4:$C$46,0),MATCH(X$4,'(Data)Antibacterial Items'!$O$3:$X$3,0))</f>
        <v>0.5542390628321302</v>
      </c>
      <c r="Y44" s="89">
        <f>INDEX('(Data)Antibacterial Items'!$O$4:$X$46,MATCH($Q44,'(Data)Antibacterial Items'!$C$4:$C$46,0),MATCH(Y$4,'(Data)Antibacterial Items'!$O$3:$X$3,0))</f>
        <v>7.5578054022563193E-2</v>
      </c>
      <c r="Z44" s="89">
        <f>INDEX('(Data)Antibacterial Items'!$O$4:$X$46,MATCH($Q44,'(Data)Antibacterial Items'!$C$4:$C$46,0),MATCH(Z$4,'(Data)Antibacterial Items'!$O$3:$X$3,0))</f>
        <v>7.1641697042221356E-2</v>
      </c>
      <c r="AA44" s="89">
        <f>INDEX('(Data)Antibacterial Items'!$O$4:$X$46,MATCH($Q44,'(Data)Antibacterial Items'!$C$4:$C$46,0),MATCH(AA$4,'(Data)Antibacterial Items'!$O$3:$X$3,0))</f>
        <v>0.21728690531486922</v>
      </c>
      <c r="AB44" s="82">
        <f t="shared" si="0"/>
        <v>66.976326749120233</v>
      </c>
      <c r="AD44" s="40">
        <f t="shared" si="24"/>
        <v>40</v>
      </c>
      <c r="AE44" s="38" t="str">
        <f t="shared" si="30"/>
        <v>Herefordshire &amp; Worcestershire</v>
      </c>
      <c r="AF44" s="87">
        <f t="shared" si="31"/>
        <v>62.9</v>
      </c>
      <c r="AG44" s="256">
        <f>VLOOKUP($AE44,'(Data)Antibacterial Items'!$C$4:$N$46,3,FALSE)</f>
        <v>43969</v>
      </c>
      <c r="AH44" s="88">
        <f t="shared" si="32"/>
        <v>32.299999999999997</v>
      </c>
      <c r="AI44" s="256">
        <f>VLOOKUP($AE44,'(Data)Antibacterial Items'!$C$4:$N$46,4,FALSE)</f>
        <v>22575</v>
      </c>
      <c r="AJ44" s="88">
        <f t="shared" si="33"/>
        <v>2.7</v>
      </c>
      <c r="AK44" s="256">
        <f>VLOOKUP($AE44,'(Data)Antibacterial Items'!$C$4:$N$46,5,FALSE)</f>
        <v>1852</v>
      </c>
      <c r="AL44" s="162">
        <f t="shared" si="34"/>
        <v>0.4</v>
      </c>
      <c r="AM44" s="256">
        <f>VLOOKUP($AE44,'(Data)Antibacterial Items'!$C$4:$N$46,6,FALSE)</f>
        <v>246</v>
      </c>
      <c r="AN44" s="162">
        <f t="shared" si="35"/>
        <v>0.4</v>
      </c>
      <c r="AO44" s="256">
        <f>VLOOKUP($AE44,'(Data)Antibacterial Items'!$C$4:$N$46,7,FALSE)</f>
        <v>277</v>
      </c>
      <c r="AP44" s="162">
        <f t="shared" si="36"/>
        <v>0.4</v>
      </c>
      <c r="AQ44" s="256">
        <f>VLOOKUP($AE44,'(Data)Antibacterial Items'!$C$4:$N$46,8,FALSE)</f>
        <v>312</v>
      </c>
      <c r="AR44" s="162">
        <f t="shared" si="37"/>
        <v>0.7</v>
      </c>
      <c r="AS44" s="256">
        <f>VLOOKUP($AE44,'(Data)Antibacterial Items'!$C$4:$N$46,9,FALSE)</f>
        <v>471</v>
      </c>
      <c r="AT44" s="162">
        <f t="shared" si="38"/>
        <v>0.2</v>
      </c>
      <c r="AU44" s="256">
        <f>VLOOKUP($AE44,'(Data)Antibacterial Items'!$C$4:$N$46,10,FALSE)</f>
        <v>108</v>
      </c>
      <c r="AV44" s="162">
        <f t="shared" si="39"/>
        <v>0.1</v>
      </c>
      <c r="AW44" s="256">
        <f>VLOOKUP($AE44,'(Data)Antibacterial Items'!$C$4:$N$46,11,FALSE)</f>
        <v>41</v>
      </c>
      <c r="AX44" s="162">
        <f t="shared" si="40"/>
        <v>0</v>
      </c>
      <c r="AY44" s="256">
        <f>VLOOKUP($AE44,'(Data)Antibacterial Items'!$C$4:$N$46,12,FALSE)</f>
        <v>8</v>
      </c>
      <c r="AZ44" s="240">
        <f>VLOOKUP($AE44,'(Data)Antibacterial Items'!$C$4:$N$46,2,FALSE)</f>
        <v>69859</v>
      </c>
      <c r="BA44" s="167">
        <f t="shared" si="25"/>
        <v>3</v>
      </c>
      <c r="BB44" s="168" t="str">
        <f t="shared" si="41"/>
        <v>Somerset</v>
      </c>
      <c r="BC44" s="88">
        <f t="shared" si="42"/>
        <v>69.340012868829859</v>
      </c>
      <c r="BD44" s="169" t="e">
        <f t="shared" si="43"/>
        <v>#N/A</v>
      </c>
      <c r="BF44" s="40">
        <f>RANK($BL44,$BL$5:$BL$46)+COUNTIF($BL$5:$BL44,$BL44)-1</f>
        <v>41</v>
      </c>
      <c r="BG44" s="79" t="s">
        <v>112</v>
      </c>
      <c r="BH44" s="87">
        <f>INDEX('(Data)Fluoride Items'!$I$4:$L$46,MATCH($BG44,'(Data)Fluoride Items'!$C$4:$C$46,0),MATCH(BH$4,'(Data)Fluoride Items'!$I$3:$L$3,0))</f>
        <v>92.605368953443133</v>
      </c>
      <c r="BI44" s="88">
        <f>INDEX('(Data)Fluoride Items'!$I$4:$L$46,MATCH($BG44,'(Data)Fluoride Items'!$C$4:$C$46,0),MATCH(BI$4,'(Data)Fluoride Items'!$I$3:$L$3,0))</f>
        <v>7.3868499546102973</v>
      </c>
      <c r="BJ44" s="88">
        <f>INDEX('(Data)Fluoride Items'!$I$4:$L$46,MATCH($BG44,'(Data)Fluoride Items'!$C$4:$C$46,0),MATCH(BJ$4,'(Data)Fluoride Items'!$I$3:$L$3,0))</f>
        <v>7.7810919465698351E-3</v>
      </c>
      <c r="BK44" s="162">
        <f>INDEX('(Data)Fluoride Items'!$I$4:$L$46,MATCH($BG44,'(Data)Fluoride Items'!$C$4:$C$46,0),MATCH(BK$4,'(Data)Fluoride Items'!$I$3:$L$3,0))</f>
        <v>0</v>
      </c>
      <c r="BL44" s="82">
        <f t="shared" si="44"/>
        <v>92.605368953443133</v>
      </c>
      <c r="BN44" s="40">
        <f t="shared" si="26"/>
        <v>40</v>
      </c>
      <c r="BO44" s="38" t="str">
        <f t="shared" si="45"/>
        <v>Greater Manchester HSC Partnership</v>
      </c>
      <c r="BP44" s="87">
        <f t="shared" si="46"/>
        <v>92.869865552752685</v>
      </c>
      <c r="BQ44" s="256">
        <f>VLOOKUP($BO44,'(Data)Fluoride Items'!$C$4:$H$46,3,FALSE)</f>
        <v>102715</v>
      </c>
      <c r="BR44" s="88">
        <f t="shared" si="47"/>
        <v>7.1183804848057433</v>
      </c>
      <c r="BS44" s="256">
        <f>VLOOKUP($BO44,'(Data)Fluoride Items'!$C$4:$H$46,4,FALSE)</f>
        <v>7873</v>
      </c>
      <c r="BT44" s="88">
        <f t="shared" si="48"/>
        <v>1.0849811484525457E-2</v>
      </c>
      <c r="BU44" s="256">
        <f>VLOOKUP($BO44,'(Data)Fluoride Items'!$C$4:$H$46,5,FALSE)</f>
        <v>12</v>
      </c>
      <c r="BV44" s="162">
        <f t="shared" si="49"/>
        <v>9.0415095704378802E-4</v>
      </c>
      <c r="BW44" s="256">
        <f>VLOOKUP($BO44,'(Data)Fluoride Items'!$C$4:$H$46,6,FALSE)</f>
        <v>1</v>
      </c>
      <c r="BX44" s="240">
        <f>VLOOKUP($BO44,'(Data)Fluoride Items'!$C$3:$D$46,2,FALSE)</f>
        <v>110601</v>
      </c>
      <c r="BY44" s="167">
        <f t="shared" si="27"/>
        <v>3</v>
      </c>
      <c r="BZ44" s="168" t="str">
        <f t="shared" si="50"/>
        <v>Somerset</v>
      </c>
      <c r="CA44" s="88">
        <f t="shared" si="51"/>
        <v>98.835070508890254</v>
      </c>
      <c r="CB44" s="169" t="e">
        <f t="shared" si="52"/>
        <v>#N/A</v>
      </c>
    </row>
    <row r="45" spans="2:80" x14ac:dyDescent="0.2">
      <c r="B45" s="199">
        <v>43983</v>
      </c>
      <c r="C45" s="54">
        <f>INDEX('(Data)Antibacterial Prescribing'!$V$4:$AA$46,MATCH($C$41,'(Data)Antibacterial Prescribing'!$C$4:$C$46,0),MATCH(C$42,'(Data)Antibacterial Prescribing'!$V$3:$AA$3,0))</f>
        <v>298900</v>
      </c>
      <c r="D45" s="56">
        <f>INDEX('(Data)Antibacterial Prescribing'!$V$4:$AA$46,MATCH($C$41,'(Data)Antibacterial Prescribing'!$C$4:$C$46,0),MATCH(D$42,'(Data)Antibacterial Prescribing'!$V$3:$AA$3,0))</f>
        <v>118798</v>
      </c>
      <c r="E45" s="56">
        <f>INDEX('(Data)Antibacterial Prescribing'!$V$4:$AA$46,MATCH($C$41,'(Data)Antibacterial Prescribing'!$C$4:$C$46,0),MATCH(E$42,'(Data)Antibacterial Prescribing'!$V$3:$AA$3,0))</f>
        <v>193784</v>
      </c>
      <c r="F45" s="55">
        <f>INDEX('(Data)Antibacterial Prescribing'!$V$4:$AA$46,MATCH($C$41,'(Data)Antibacterial Prescribing'!$C$4:$C$46,0),MATCH(F$42,'(Data)Antibacterial Prescribing'!$V$3:$AA$3,0))</f>
        <v>251.60356234953451</v>
      </c>
      <c r="G45" s="55">
        <f>INDEX('(Data)Antibacterial Prescribing'!$V$4:$AA$46,MATCH($C$41,'(Data)Antibacterial Prescribing'!$C$4:$C$46,0),MATCH(G$42,'(Data)Antibacterial Prescribing'!$V$3:$AA$3,0))</f>
        <v>154.24390042521568</v>
      </c>
      <c r="H45" s="74">
        <f>INDEX('(Data)Antibacterial Prescribing'!$V$4:$AA$46,MATCH($C$41,'(Data)Antibacterial Prescribing'!$C$4:$C$46,0),MATCH(H$42,'(Data)Antibacterial Prescribing'!$V$3:$AA$3,0))</f>
        <v>763763.44000000018</v>
      </c>
      <c r="P45" s="39">
        <f>RANK($AB45,$AB$5:$AB$46)+COUNTIF($AB$5:$AB45,$AB45)-1</f>
        <v>16</v>
      </c>
      <c r="Q45" s="80" t="s">
        <v>113</v>
      </c>
      <c r="R45" s="90">
        <f>INDEX('(Data)Antibacterial Items'!$O$4:$X$46,MATCH($Q45,'(Data)Antibacterial Items'!$C$4:$C$46,0),MATCH(R$4,'(Data)Antibacterial Items'!$O$3:$X$3,0))</f>
        <v>67.017290614114913</v>
      </c>
      <c r="S45" s="91">
        <f>INDEX('(Data)Antibacterial Items'!$O$4:$X$46,MATCH($Q45,'(Data)Antibacterial Items'!$C$4:$C$46,0),MATCH(S$4,'(Data)Antibacterial Items'!$O$3:$X$3,0))</f>
        <v>29.200112969529606</v>
      </c>
      <c r="T45" s="91">
        <f>INDEX('(Data)Antibacterial Items'!$O$4:$X$46,MATCH($Q45,'(Data)Antibacterial Items'!$C$4:$C$46,0),MATCH(T$4,'(Data)Antibacterial Items'!$O$3:$X$3,0))</f>
        <v>2.2612734176420748</v>
      </c>
      <c r="U45" s="163">
        <f>INDEX('(Data)Antibacterial Items'!$O$4:$X$46,MATCH($Q45,'(Data)Antibacterial Items'!$C$4:$C$46,0),MATCH(U$4,'(Data)Antibacterial Items'!$O$3:$X$3,0))</f>
        <v>0.22154579973012833</v>
      </c>
      <c r="V45" s="92">
        <f>INDEX('(Data)Antibacterial Items'!$O$4:$X$46,MATCH($Q45,'(Data)Antibacterial Items'!$C$4:$C$46,0),MATCH(V$4,'(Data)Antibacterial Items'!$O$3:$X$3,0))</f>
        <v>0.30752816393133964</v>
      </c>
      <c r="W45" s="92">
        <f>INDEX('(Data)Antibacterial Items'!$O$4:$X$46,MATCH($Q45,'(Data)Antibacterial Items'!$C$4:$C$46,0),MATCH(W$4,'(Data)Antibacterial Items'!$O$3:$X$3,0))</f>
        <v>0.18200646436752754</v>
      </c>
      <c r="X45" s="92">
        <f>INDEX('(Data)Antibacterial Items'!$O$4:$X$46,MATCH($Q45,'(Data)Antibacterial Items'!$C$4:$C$46,0),MATCH(X$4,'(Data)Antibacterial Items'!$O$3:$X$3,0))</f>
        <v>0.48576897731195279</v>
      </c>
      <c r="Y45" s="92">
        <f>INDEX('(Data)Antibacterial Items'!$O$4:$X$46,MATCH($Q45,'(Data)Antibacterial Items'!$C$4:$C$46,0),MATCH(Y$4,'(Data)Antibacterial Items'!$O$3:$X$3,0))</f>
        <v>0.23095992719741426</v>
      </c>
      <c r="Z45" s="92">
        <f>INDEX('(Data)Antibacterial Items'!$O$4:$X$46,MATCH($Q45,'(Data)Antibacterial Items'!$C$4:$C$46,0),MATCH(Z$4,'(Data)Antibacterial Items'!$O$3:$X$3,0))</f>
        <v>8.5354755703392224E-2</v>
      </c>
      <c r="AA45" s="92">
        <f>INDEX('(Data)Antibacterial Items'!$O$4:$X$46,MATCH($Q45,'(Data)Antibacterial Items'!$C$4:$C$46,0),MATCH(AA$4,'(Data)Antibacterial Items'!$O$3:$X$3,0))</f>
        <v>8.1589104716477852E-3</v>
      </c>
      <c r="AB45" s="83">
        <f t="shared" si="0"/>
        <v>67.017290614114913</v>
      </c>
      <c r="AD45" s="39">
        <f>AD44+1</f>
        <v>41</v>
      </c>
      <c r="AE45" s="37" t="str">
        <f t="shared" si="30"/>
        <v>Mid And South Essex</v>
      </c>
      <c r="AF45" s="90">
        <f t="shared" si="31"/>
        <v>62.7</v>
      </c>
      <c r="AG45" s="257">
        <f>VLOOKUP($AE45,'(Data)Antibacterial Items'!$C$4:$N$46,3,FALSE)</f>
        <v>85264</v>
      </c>
      <c r="AH45" s="91">
        <f t="shared" si="32"/>
        <v>30.3</v>
      </c>
      <c r="AI45" s="257">
        <f>VLOOKUP($AE45,'(Data)Antibacterial Items'!$C$4:$N$46,4,FALSE)</f>
        <v>41236</v>
      </c>
      <c r="AJ45" s="91">
        <f t="shared" si="33"/>
        <v>3.9</v>
      </c>
      <c r="AK45" s="257">
        <f>VLOOKUP($AE45,'(Data)Antibacterial Items'!$C$4:$N$46,5,FALSE)</f>
        <v>5242</v>
      </c>
      <c r="AL45" s="163">
        <f t="shared" si="34"/>
        <v>1</v>
      </c>
      <c r="AM45" s="257">
        <f>VLOOKUP($AE45,'(Data)Antibacterial Items'!$C$4:$N$46,6,FALSE)</f>
        <v>1363</v>
      </c>
      <c r="AN45" s="163">
        <f t="shared" si="35"/>
        <v>0.7</v>
      </c>
      <c r="AO45" s="257">
        <f>VLOOKUP($AE45,'(Data)Antibacterial Items'!$C$4:$N$46,7,FALSE)</f>
        <v>961</v>
      </c>
      <c r="AP45" s="163">
        <f t="shared" si="36"/>
        <v>0.6</v>
      </c>
      <c r="AQ45" s="257">
        <f>VLOOKUP($AE45,'(Data)Antibacterial Items'!$C$4:$N$46,8,FALSE)</f>
        <v>776</v>
      </c>
      <c r="AR45" s="163">
        <f t="shared" si="37"/>
        <v>0.5</v>
      </c>
      <c r="AS45" s="257">
        <f>VLOOKUP($AE45,'(Data)Antibacterial Items'!$C$4:$N$46,9,FALSE)</f>
        <v>682</v>
      </c>
      <c r="AT45" s="163">
        <f t="shared" si="38"/>
        <v>0.2</v>
      </c>
      <c r="AU45" s="257">
        <f>VLOOKUP($AE45,'(Data)Antibacterial Items'!$C$4:$N$46,10,FALSE)</f>
        <v>308</v>
      </c>
      <c r="AV45" s="163">
        <f t="shared" si="39"/>
        <v>0.1</v>
      </c>
      <c r="AW45" s="257">
        <f>VLOOKUP($AE45,'(Data)Antibacterial Items'!$C$4:$N$46,11,FALSE)</f>
        <v>126</v>
      </c>
      <c r="AX45" s="163">
        <f t="shared" si="40"/>
        <v>0.1</v>
      </c>
      <c r="AY45" s="257">
        <f>VLOOKUP($AE45,'(Data)Antibacterial Items'!$C$4:$N$46,12,FALSE)</f>
        <v>106</v>
      </c>
      <c r="AZ45" s="241">
        <f>VLOOKUP($AE45,'(Data)Antibacterial Items'!$C$4:$N$46,2,FALSE)</f>
        <v>136064</v>
      </c>
      <c r="BA45" s="170">
        <f>BA44-1</f>
        <v>2</v>
      </c>
      <c r="BB45" s="171" t="str">
        <f t="shared" si="41"/>
        <v>Birmingham &amp; Solihull</v>
      </c>
      <c r="BC45" s="91">
        <f t="shared" si="42"/>
        <v>69.570092234161834</v>
      </c>
      <c r="BD45" s="172" t="e">
        <f t="shared" si="43"/>
        <v>#N/A</v>
      </c>
      <c r="BF45" s="39">
        <f>RANK($BL45,$BL$5:$BL$46)+COUNTIF($BL$5:$BL45,$BL45)-1</f>
        <v>19</v>
      </c>
      <c r="BG45" s="80" t="s">
        <v>113</v>
      </c>
      <c r="BH45" s="90">
        <f>INDEX('(Data)Fluoride Items'!$I$4:$L$46,MATCH($BG45,'(Data)Fluoride Items'!$C$4:$C$46,0),MATCH(BH$4,'(Data)Fluoride Items'!$I$3:$L$3,0))</f>
        <v>96.732574179762523</v>
      </c>
      <c r="BI45" s="91">
        <f>INDEX('(Data)Fluoride Items'!$I$4:$L$46,MATCH($BG45,'(Data)Fluoride Items'!$C$4:$C$46,0),MATCH(BI$4,'(Data)Fluoride Items'!$I$3:$L$3,0))</f>
        <v>3.2539017067431231</v>
      </c>
      <c r="BJ45" s="91">
        <f>INDEX('(Data)Fluoride Items'!$I$4:$L$46,MATCH($BG45,'(Data)Fluoride Items'!$C$4:$C$46,0),MATCH(BJ$4,'(Data)Fluoride Items'!$I$3:$L$3,0))</f>
        <v>1.3524113494360444E-2</v>
      </c>
      <c r="BK45" s="163">
        <f>INDEX('(Data)Fluoride Items'!$I$4:$L$46,MATCH($BG45,'(Data)Fluoride Items'!$C$4:$C$46,0),MATCH(BK$4,'(Data)Fluoride Items'!$I$3:$L$3,0))</f>
        <v>0</v>
      </c>
      <c r="BL45" s="83">
        <f t="shared" si="44"/>
        <v>96.732574179762523</v>
      </c>
      <c r="BN45" s="39">
        <f>BN44+1</f>
        <v>41</v>
      </c>
      <c r="BO45" s="37" t="str">
        <f t="shared" si="45"/>
        <v>SW London Health &amp; Care Partnership</v>
      </c>
      <c r="BP45" s="90">
        <f t="shared" si="46"/>
        <v>92.605368953443133</v>
      </c>
      <c r="BQ45" s="257">
        <f>VLOOKUP($BO45,'(Data)Fluoride Items'!$C$4:$H$46,3,FALSE)</f>
        <v>35704</v>
      </c>
      <c r="BR45" s="91">
        <f t="shared" si="47"/>
        <v>7.3868499546102973</v>
      </c>
      <c r="BS45" s="257">
        <f>VLOOKUP($BO45,'(Data)Fluoride Items'!$C$4:$H$46,4,FALSE)</f>
        <v>2848</v>
      </c>
      <c r="BT45" s="91">
        <f t="shared" si="48"/>
        <v>7.7810919465698351E-3</v>
      </c>
      <c r="BU45" s="257">
        <f>VLOOKUP($BO45,'(Data)Fluoride Items'!$C$4:$H$46,5,FALSE)</f>
        <v>3</v>
      </c>
      <c r="BV45" s="163">
        <f t="shared" si="49"/>
        <v>0</v>
      </c>
      <c r="BW45" s="257">
        <f>VLOOKUP($BO45,'(Data)Fluoride Items'!$C$4:$H$46,6,FALSE)</f>
        <v>0</v>
      </c>
      <c r="BX45" s="241">
        <f>VLOOKUP($BO45,'(Data)Fluoride Items'!$C$3:$D$46,2,FALSE)</f>
        <v>38555</v>
      </c>
      <c r="BY45" s="170">
        <f>BY44-1</f>
        <v>2</v>
      </c>
      <c r="BZ45" s="171" t="str">
        <f t="shared" si="50"/>
        <v>Cornwall &amp; Scilly Isles HSC P/Ship</v>
      </c>
      <c r="CA45" s="91">
        <f t="shared" si="51"/>
        <v>98.910187797995519</v>
      </c>
      <c r="CB45" s="172" t="e">
        <f t="shared" si="52"/>
        <v>#N/A</v>
      </c>
    </row>
    <row r="46" spans="2:80" x14ac:dyDescent="0.2">
      <c r="B46" s="198">
        <v>44013</v>
      </c>
      <c r="C46" s="57">
        <f>INDEX('(Data)Antibacterial Prescribing'!$AB$4:$AG$46,MATCH($C$41,'(Data)Antibacterial Prescribing'!$C$4:$C$46,0),MATCH(C$42,'(Data)Antibacterial Prescribing'!$AB$3:$AG$3,0))</f>
        <v>296204</v>
      </c>
      <c r="D46" s="59">
        <f>INDEX('(Data)Antibacterial Prescribing'!$AB$4:$AG$46,MATCH($C$41,'(Data)Antibacterial Prescribing'!$C$4:$C$46,0),MATCH(D$42,'(Data)Antibacterial Prescribing'!$AB$3:$AG$3,0))</f>
        <v>334814</v>
      </c>
      <c r="E46" s="59">
        <f>INDEX('(Data)Antibacterial Prescribing'!$AB$4:$AG$46,MATCH($C$41,'(Data)Antibacterial Prescribing'!$C$4:$C$46,0),MATCH(E$42,'(Data)Antibacterial Prescribing'!$AB$3:$AG$3,0))</f>
        <v>570118</v>
      </c>
      <c r="F46" s="58">
        <f>INDEX('(Data)Antibacterial Prescribing'!$AB$4:$AG$46,MATCH($C$41,'(Data)Antibacterial Prescribing'!$C$4:$C$46,0),MATCH(F$42,'(Data)Antibacterial Prescribing'!$AB$3:$AG$3,0))</f>
        <v>88.468224148333107</v>
      </c>
      <c r="G46" s="58">
        <f>INDEX('(Data)Antibacterial Prescribing'!$AB$4:$AG$46,MATCH($C$41,'(Data)Antibacterial Prescribing'!$C$4:$C$46,0),MATCH(G$42,'(Data)Antibacterial Prescribing'!$AB$3:$AG$3,0))</f>
        <v>51.954858467896116</v>
      </c>
      <c r="H46" s="73">
        <f>INDEX('(Data)Antibacterial Prescribing'!$AB$4:$AG$46,MATCH($C$41,'(Data)Antibacterial Prescribing'!$C$4:$C$46,0),MATCH(H$42,'(Data)Antibacterial Prescribing'!$AB$3:$AG$3,0))</f>
        <v>728364.91999999993</v>
      </c>
      <c r="P46" s="40">
        <f>RANK($AB46,$AB$5:$AB$46)+COUNTIF($AB$5:$AB46,$AB46)-1</f>
        <v>11</v>
      </c>
      <c r="Q46" s="79" t="s">
        <v>114</v>
      </c>
      <c r="R46" s="87">
        <f>INDEX('(Data)Antibacterial Items'!$O$4:$X$46,MATCH($Q46,'(Data)Antibacterial Items'!$C$4:$C$46,0),MATCH(R$4,'(Data)Antibacterial Items'!$O$3:$X$3,0))</f>
        <v>67.471478442381056</v>
      </c>
      <c r="S46" s="88">
        <f>INDEX('(Data)Antibacterial Items'!$O$4:$X$46,MATCH($Q46,'(Data)Antibacterial Items'!$C$4:$C$46,0),MATCH(S$4,'(Data)Antibacterial Items'!$O$3:$X$3,0))</f>
        <v>28.375350896134744</v>
      </c>
      <c r="T46" s="88">
        <f>INDEX('(Data)Antibacterial Items'!$O$4:$X$46,MATCH($Q46,'(Data)Antibacterial Items'!$C$4:$C$46,0),MATCH(T$4,'(Data)Antibacterial Items'!$O$3:$X$3,0))</f>
        <v>2.24078672712877</v>
      </c>
      <c r="U46" s="162">
        <f>INDEX('(Data)Antibacterial Items'!$O$4:$X$46,MATCH($Q46,'(Data)Antibacterial Items'!$C$4:$C$46,0),MATCH(U$4,'(Data)Antibacterial Items'!$O$3:$X$3,0))</f>
        <v>0.36754120780249044</v>
      </c>
      <c r="V46" s="89">
        <f>INDEX('(Data)Antibacterial Items'!$O$4:$X$46,MATCH($Q46,'(Data)Antibacterial Items'!$C$4:$C$46,0),MATCH(V$4,'(Data)Antibacterial Items'!$O$3:$X$3,0))</f>
        <v>0.54703807672928817</v>
      </c>
      <c r="W46" s="89">
        <f>INDEX('(Data)Antibacterial Items'!$O$4:$X$46,MATCH($Q46,'(Data)Antibacterial Items'!$C$4:$C$46,0),MATCH(W$4,'(Data)Antibacterial Items'!$O$3:$X$3,0))</f>
        <v>0.28566544302886349</v>
      </c>
      <c r="X46" s="89">
        <f>INDEX('(Data)Antibacterial Items'!$O$4:$X$46,MATCH($Q46,'(Data)Antibacterial Items'!$C$4:$C$46,0),MATCH(X$4,'(Data)Antibacterial Items'!$O$3:$X$3,0))</f>
        <v>0.29826171453249839</v>
      </c>
      <c r="Y46" s="89">
        <f>INDEX('(Data)Antibacterial Items'!$O$4:$X$46,MATCH($Q46,'(Data)Antibacterial Items'!$C$4:$C$46,0),MATCH(Y$4,'(Data)Antibacterial Items'!$O$3:$X$3,0))</f>
        <v>7.8726696897718274E-2</v>
      </c>
      <c r="Z46" s="89">
        <f>INDEX('(Data)Antibacterial Items'!$O$4:$X$46,MATCH($Q46,'(Data)Antibacterial Items'!$C$4:$C$46,0),MATCH(Z$4,'(Data)Antibacterial Items'!$O$3:$X$3,0))</f>
        <v>0.3113078528755488</v>
      </c>
      <c r="AA46" s="89">
        <f>INDEX('(Data)Antibacterial Items'!$O$4:$X$46,MATCH($Q46,'(Data)Antibacterial Items'!$C$4:$C$46,0),MATCH(AA$4,'(Data)Antibacterial Items'!$O$3:$X$3,0))</f>
        <v>2.3842942489023251E-2</v>
      </c>
      <c r="AB46" s="82">
        <f t="shared" si="0"/>
        <v>67.471478442381056</v>
      </c>
      <c r="AD46" s="40">
        <f t="shared" si="24"/>
        <v>42</v>
      </c>
      <c r="AE46" s="38" t="str">
        <f t="shared" si="30"/>
        <v>Bath &amp; NE Somerset, Swindon &amp; Wilts</v>
      </c>
      <c r="AF46" s="87">
        <f t="shared" si="31"/>
        <v>28.1</v>
      </c>
      <c r="AG46" s="256">
        <f>VLOOKUP($AE46,'(Data)Antibacterial Items'!$C$4:$N$46,3,FALSE)</f>
        <v>44765</v>
      </c>
      <c r="AH46" s="88">
        <f t="shared" si="32"/>
        <v>28.1</v>
      </c>
      <c r="AI46" s="256">
        <f>VLOOKUP($AE46,'(Data)Antibacterial Items'!$C$4:$N$46,4,FALSE)</f>
        <v>18686</v>
      </c>
      <c r="AJ46" s="88">
        <f t="shared" si="33"/>
        <v>1.9</v>
      </c>
      <c r="AK46" s="256">
        <f>VLOOKUP($AE46,'(Data)Antibacterial Items'!$C$4:$N$46,5,FALSE)</f>
        <v>1249</v>
      </c>
      <c r="AL46" s="162">
        <f t="shared" si="34"/>
        <v>1.1000000000000001</v>
      </c>
      <c r="AM46" s="256">
        <f>VLOOKUP($AE46,'(Data)Antibacterial Items'!$C$4:$N$46,6,FALSE)</f>
        <v>762</v>
      </c>
      <c r="AN46" s="162">
        <f t="shared" si="35"/>
        <v>0.5</v>
      </c>
      <c r="AO46" s="256">
        <f>VLOOKUP($AE46,'(Data)Antibacterial Items'!$C$4:$N$46,7,FALSE)</f>
        <v>333</v>
      </c>
      <c r="AP46" s="162">
        <f t="shared" si="36"/>
        <v>0.4</v>
      </c>
      <c r="AQ46" s="256">
        <f>VLOOKUP($AE46,'(Data)Antibacterial Items'!$C$4:$N$46,8,FALSE)</f>
        <v>263</v>
      </c>
      <c r="AR46" s="162">
        <f t="shared" si="37"/>
        <v>0.4</v>
      </c>
      <c r="AS46" s="256">
        <f>VLOOKUP($AE46,'(Data)Antibacterial Items'!$C$4:$N$46,9,FALSE)</f>
        <v>233</v>
      </c>
      <c r="AT46" s="162">
        <f t="shared" si="38"/>
        <v>0.1</v>
      </c>
      <c r="AU46" s="256">
        <f>VLOOKUP($AE46,'(Data)Antibacterial Items'!$C$4:$N$46,10,FALSE)</f>
        <v>87</v>
      </c>
      <c r="AV46" s="162">
        <f t="shared" si="39"/>
        <v>0.1</v>
      </c>
      <c r="AW46" s="256">
        <f>VLOOKUP($AE46,'(Data)Antibacterial Items'!$C$4:$N$46,11,FALSE)</f>
        <v>88</v>
      </c>
      <c r="AX46" s="162">
        <f t="shared" si="40"/>
        <v>0</v>
      </c>
      <c r="AY46" s="256">
        <f>VLOOKUP($AE46,'(Data)Antibacterial Items'!$C$4:$N$46,12,FALSE)</f>
        <v>9</v>
      </c>
      <c r="AZ46" s="240">
        <f>VLOOKUP($AE46,'(Data)Antibacterial Items'!$C$4:$N$46,2,FALSE)</f>
        <v>66475</v>
      </c>
      <c r="BA46" s="167">
        <f t="shared" si="25"/>
        <v>1</v>
      </c>
      <c r="BB46" s="168" t="str">
        <f t="shared" si="41"/>
        <v>Bristol, N Somerset &amp; S Gloucs</v>
      </c>
      <c r="BC46" s="88">
        <f t="shared" si="42"/>
        <v>69.709156974487186</v>
      </c>
      <c r="BD46" s="169">
        <f t="shared" si="43"/>
        <v>69.709156974487186</v>
      </c>
      <c r="BF46" s="40">
        <f>RANK($BL46,$BL$5:$BL$46)+COUNTIF($BL$5:$BL46,$BL46)-1</f>
        <v>17</v>
      </c>
      <c r="BG46" s="79" t="s">
        <v>114</v>
      </c>
      <c r="BH46" s="87">
        <f>INDEX('(Data)Fluoride Items'!$I$4:$L$46,MATCH($BG46,'(Data)Fluoride Items'!$C$4:$C$46,0),MATCH(BH$4,'(Data)Fluoride Items'!$I$3:$L$3,0))</f>
        <v>97.093793225227344</v>
      </c>
      <c r="BI46" s="88">
        <f>INDEX('(Data)Fluoride Items'!$I$4:$L$46,MATCH($BG46,'(Data)Fluoride Items'!$C$4:$C$46,0),MATCH(BI$4,'(Data)Fluoride Items'!$I$3:$L$3,0))</f>
        <v>2.8959062950645986</v>
      </c>
      <c r="BJ46" s="88">
        <f>INDEX('(Data)Fluoride Items'!$I$4:$L$46,MATCH($BG46,'(Data)Fluoride Items'!$C$4:$C$46,0),MATCH(BJ$4,'(Data)Fluoride Items'!$I$3:$L$3,0))</f>
        <v>8.8289826069042638E-3</v>
      </c>
      <c r="BK46" s="162">
        <f>INDEX('(Data)Fluoride Items'!$I$4:$L$46,MATCH($BG46,'(Data)Fluoride Items'!$C$4:$C$46,0),MATCH(BK$4,'(Data)Fluoride Items'!$I$3:$L$3,0))</f>
        <v>1.4714971011507109E-3</v>
      </c>
      <c r="BL46" s="82">
        <f t="shared" si="44"/>
        <v>97.093793225227344</v>
      </c>
      <c r="BN46" s="40">
        <f t="shared" si="26"/>
        <v>42</v>
      </c>
      <c r="BO46" s="38" t="str">
        <f t="shared" si="45"/>
        <v>Frimley Health &amp; Care ICS</v>
      </c>
      <c r="BP46" s="87">
        <f t="shared" si="46"/>
        <v>89.745993064017256</v>
      </c>
      <c r="BQ46" s="256">
        <f>VLOOKUP($BO46,'(Data)Fluoride Items'!$C$4:$H$46,3,FALSE)</f>
        <v>19150</v>
      </c>
      <c r="BR46" s="88">
        <f t="shared" si="47"/>
        <v>10.254006935982755</v>
      </c>
      <c r="BS46" s="256">
        <f>VLOOKUP($BO46,'(Data)Fluoride Items'!$C$4:$H$46,4,FALSE)</f>
        <v>2188</v>
      </c>
      <c r="BT46" s="88">
        <f t="shared" si="48"/>
        <v>0</v>
      </c>
      <c r="BU46" s="256">
        <f>VLOOKUP($BO46,'(Data)Fluoride Items'!$C$4:$H$46,5,FALSE)</f>
        <v>0</v>
      </c>
      <c r="BV46" s="162">
        <f t="shared" si="49"/>
        <v>0</v>
      </c>
      <c r="BW46" s="256">
        <f>VLOOKUP($BO46,'(Data)Fluoride Items'!$C$4:$H$46,6,FALSE)</f>
        <v>0</v>
      </c>
      <c r="BX46" s="240">
        <f>VLOOKUP($BO46,'(Data)Fluoride Items'!$C$3:$D$46,2,FALSE)</f>
        <v>21338</v>
      </c>
      <c r="BY46" s="167">
        <f t="shared" si="27"/>
        <v>1</v>
      </c>
      <c r="BZ46" s="168" t="str">
        <f t="shared" si="50"/>
        <v>Gloucestershire</v>
      </c>
      <c r="CA46" s="88">
        <f t="shared" si="51"/>
        <v>98.910501046411426</v>
      </c>
      <c r="CB46" s="169">
        <f t="shared" si="52"/>
        <v>98.910501046411426</v>
      </c>
    </row>
    <row r="47" spans="2:80" ht="12.6" thickBot="1" x14ac:dyDescent="0.25">
      <c r="B47" s="199">
        <v>44044</v>
      </c>
      <c r="C47" s="54">
        <f>INDEX('(Data)Antibacterial Prescribing'!$AH$4:$AM$46,MATCH($C$41,'(Data)Antibacterial Prescribing'!$C$4:$C$46,0),MATCH(C$42,'(Data)Antibacterial Prescribing'!$AH$3:$AM$3,0))</f>
        <v>257079</v>
      </c>
      <c r="D47" s="56">
        <f>INDEX('(Data)Antibacterial Prescribing'!$AH$4:$AM$46,MATCH($C$41,'(Data)Antibacterial Prescribing'!$C$4:$C$46,0),MATCH(D$42,'(Data)Antibacterial Prescribing'!$AH$3:$AM$3,0))</f>
        <v>398418</v>
      </c>
      <c r="E47" s="56">
        <f>INDEX('(Data)Antibacterial Prescribing'!$AH$4:$AM$46,MATCH($C$41,'(Data)Antibacterial Prescribing'!$C$4:$C$46,0),MATCH(E$42,'(Data)Antibacterial Prescribing'!$AH$3:$AM$3,0))</f>
        <v>892875</v>
      </c>
      <c r="F47" s="55">
        <f>INDEX('(Data)Antibacterial Prescribing'!$AH$4:$AM$46,MATCH($C$41,'(Data)Antibacterial Prescribing'!$C$4:$C$46,0),MATCH(F$42,'(Data)Antibacterial Prescribing'!$AH$3:$AM$3,0))</f>
        <v>64.524946162070989</v>
      </c>
      <c r="G47" s="55">
        <f>INDEX('(Data)Antibacterial Prescribing'!$AH$4:$AM$46,MATCH($C$41,'(Data)Antibacterial Prescribing'!$C$4:$C$46,0),MATCH(G$42,'(Data)Antibacterial Prescribing'!$AH$3:$AM$3,0))</f>
        <v>28.792272154556908</v>
      </c>
      <c r="H47" s="74">
        <f>INDEX('(Data)Antibacterial Prescribing'!$AH$4:$AM$46,MATCH($C$41,'(Data)Antibacterial Prescribing'!$C$4:$C$46,0),MATCH(H$42,'(Data)Antibacterial Prescribing'!$AH$3:$AM$3,0))</f>
        <v>589051.01000000013</v>
      </c>
      <c r="Q47" s="93" t="s">
        <v>40</v>
      </c>
      <c r="R47" s="223">
        <f>INDEX('(Data)Antibacterial Items'!$O$4:$X$46,MATCH($Q47,'(Data)Antibacterial Items'!$C$4:$C$46,0),MATCH(R$4,'(Data)Antibacterial Items'!$O$3:$X$3,0))</f>
        <v>66.239296999904369</v>
      </c>
      <c r="S47" s="224">
        <f>INDEX('(Data)Antibacterial Items'!$O$4:$X$46,MATCH($Q47,'(Data)Antibacterial Items'!$C$4:$C$46,0),MATCH(S$4,'(Data)Antibacterial Items'!$O$3:$X$3,0))</f>
        <v>28.887654450063081</v>
      </c>
      <c r="T47" s="224">
        <f>INDEX('(Data)Antibacterial Items'!$O$4:$X$46,MATCH($Q47,'(Data)Antibacterial Items'!$C$4:$C$46,0),MATCH(T$4,'(Data)Antibacterial Items'!$O$3:$X$3,0))</f>
        <v>2.4551648800583106</v>
      </c>
      <c r="U47" s="225">
        <f>INDEX('(Data)Antibacterial Items'!$O$4:$X$46,MATCH($Q47,'(Data)Antibacterial Items'!$C$4:$C$46,0),MATCH(U$4,'(Data)Antibacterial Items'!$O$3:$X$3,0))</f>
        <v>0.55676250269284189</v>
      </c>
      <c r="V47" s="226">
        <f>INDEX('(Data)Antibacterial Items'!$O$4:$X$46,MATCH($Q47,'(Data)Antibacterial Items'!$C$4:$C$46,0),MATCH(V$4,'(Data)Antibacterial Items'!$O$3:$X$3,0))</f>
        <v>0.61696309941544403</v>
      </c>
      <c r="W47" s="226">
        <f>INDEX('(Data)Antibacterial Items'!$O$4:$X$46,MATCH($Q47,'(Data)Antibacterial Items'!$C$4:$C$46,0),MATCH(W$4,'(Data)Antibacterial Items'!$O$3:$X$3,0))</f>
        <v>0.43608225827395436</v>
      </c>
      <c r="X47" s="226">
        <f>INDEX('(Data)Antibacterial Items'!$O$4:$X$46,MATCH($Q47,'(Data)Antibacterial Items'!$C$4:$C$46,0),MATCH(X$4,'(Data)Antibacterial Items'!$O$3:$X$3,0))</f>
        <v>0.43280806018273749</v>
      </c>
      <c r="Y47" s="226">
        <f>INDEX('(Data)Antibacterial Items'!$O$4:$X$46,MATCH($Q47,'(Data)Antibacterial Items'!$C$4:$C$46,0),MATCH(Y$4,'(Data)Antibacterial Items'!$O$3:$X$3,0))</f>
        <v>0.1516362990994839</v>
      </c>
      <c r="Z47" s="226">
        <f>INDEX('(Data)Antibacterial Items'!$O$4:$X$46,MATCH($Q47,'(Data)Antibacterial Items'!$C$4:$C$46,0),MATCH(Z$4,'(Data)Antibacterial Items'!$O$3:$X$3,0))</f>
        <v>0.14566460826266212</v>
      </c>
      <c r="AA47" s="226">
        <f>INDEX('(Data)Antibacterial Items'!$O$4:$X$46,MATCH($Q47,'(Data)Antibacterial Items'!$C$4:$C$46,0),MATCH(AA$4,'(Data)Antibacterial Items'!$O$3:$X$3,0))</f>
        <v>7.7966842047103052E-2</v>
      </c>
      <c r="AB47" s="227">
        <f t="shared" si="0"/>
        <v>66.239296999904369</v>
      </c>
      <c r="AE47" s="228" t="s">
        <v>40</v>
      </c>
      <c r="AF47" s="223">
        <f>ROUND(R47,1)</f>
        <v>66.2</v>
      </c>
      <c r="AG47" s="242">
        <f>VLOOKUP($AE47,'(Data)Antibacterial Items'!$C$4:$N$46,3,FALSE)</f>
        <v>3560602</v>
      </c>
      <c r="AH47" s="223">
        <f>S47</f>
        <v>28.887654450063081</v>
      </c>
      <c r="AI47" s="242">
        <f>VLOOKUP($AE47,'(Data)Antibacterial Items'!$C$4:$N$46,4,FALSE)</f>
        <v>1552816</v>
      </c>
      <c r="AJ47" s="223">
        <f>T47</f>
        <v>2.4551648800583106</v>
      </c>
      <c r="AK47" s="242">
        <f>VLOOKUP($AE47,'(Data)Antibacterial Items'!$C$4:$N$46,5,FALSE)</f>
        <v>131974</v>
      </c>
      <c r="AL47" s="223">
        <f>U47</f>
        <v>0.55676250269284189</v>
      </c>
      <c r="AM47" s="242">
        <f>VLOOKUP($AE47,'(Data)Antibacterial Items'!$C$4:$N$46,6,FALSE)</f>
        <v>29928</v>
      </c>
      <c r="AN47" s="223">
        <f>V47</f>
        <v>0.61696309941544403</v>
      </c>
      <c r="AO47" s="242">
        <f>VLOOKUP($AE47,'(Data)Antibacterial Items'!$C$4:$N$46,7,FALSE)</f>
        <v>33164</v>
      </c>
      <c r="AP47" s="223">
        <f>W47</f>
        <v>0.43608225827395436</v>
      </c>
      <c r="AQ47" s="242">
        <f>VLOOKUP($AE47,'(Data)Antibacterial Items'!$C$4:$N$46,8,FALSE)</f>
        <v>23441</v>
      </c>
      <c r="AR47" s="223">
        <f>X47</f>
        <v>0.43280806018273749</v>
      </c>
      <c r="AS47" s="242">
        <f>VLOOKUP($AE47,'(Data)Antibacterial Items'!$C$4:$N$46,9,FALSE)</f>
        <v>23265</v>
      </c>
      <c r="AT47" s="223">
        <f>Y47</f>
        <v>0.1516362990994839</v>
      </c>
      <c r="AU47" s="242">
        <f>VLOOKUP($AE47,'(Data)Antibacterial Items'!$C$4:$N$46,10,FALSE)</f>
        <v>8151</v>
      </c>
      <c r="AV47" s="223">
        <f>Z47</f>
        <v>0.14566460826266212</v>
      </c>
      <c r="AW47" s="242">
        <f>VLOOKUP($AE47,'(Data)Antibacterial Items'!$C$4:$N$46,11,FALSE)</f>
        <v>7830</v>
      </c>
      <c r="AX47" s="223">
        <f>AA47</f>
        <v>7.7966842047103052E-2</v>
      </c>
      <c r="AY47" s="242">
        <f>VLOOKUP($AE47,'(Data)Antibacterial Items'!$C$4:$N$46,12,FALSE)</f>
        <v>4191</v>
      </c>
      <c r="AZ47" s="242">
        <f>VLOOKUP($AE47,'(Data)Antibacterial Items'!$C$4:$N$46,2,FALSE)</f>
        <v>5375362</v>
      </c>
      <c r="BA47" s="160"/>
      <c r="BB47" s="160"/>
      <c r="BG47" s="93" t="s">
        <v>40</v>
      </c>
      <c r="BH47" s="223">
        <f>INDEX('(Data)Fluoride Items'!$I$4:$L$46,MATCH($BG47,'(Data)Fluoride Items'!$C$4:$C$46,0),MATCH(BH$4,'(Data)Fluoride Items'!$I$3:$L$3,0))</f>
        <v>95.850898727745616</v>
      </c>
      <c r="BI47" s="224">
        <f>INDEX('(Data)Fluoride Items'!$I$4:$L$46,MATCH($BG47,'(Data)Fluoride Items'!$C$4:$C$46,0),MATCH(BI$4,'(Data)Fluoride Items'!$I$3:$L$3,0))</f>
        <v>4.1382224659298421</v>
      </c>
      <c r="BJ47" s="224">
        <f>INDEX('(Data)Fluoride Items'!$I$4:$L$46,MATCH($BG47,'(Data)Fluoride Items'!$C$4:$C$46,0),MATCH(BJ$4,'(Data)Fluoride Items'!$I$3:$L$3,0))</f>
        <v>1.0501506683234314E-2</v>
      </c>
      <c r="BK47" s="225">
        <f>INDEX('(Data)Fluoride Items'!$I$4:$L$46,MATCH($BG47,'(Data)Fluoride Items'!$C$4:$C$46,0),MATCH(BK$4,'(Data)Fluoride Items'!$I$3:$L$3,0))</f>
        <v>3.7729964131380766E-4</v>
      </c>
      <c r="BL47" s="227">
        <f t="shared" si="44"/>
        <v>95.850898727745616</v>
      </c>
      <c r="BO47" s="228" t="s">
        <v>40</v>
      </c>
      <c r="BP47" s="223">
        <f>BH47</f>
        <v>95.850898727745616</v>
      </c>
      <c r="BQ47" s="242">
        <f>VLOOKUP($BO47,'(Data)Fluoride Items'!$C$4:$H$46,3,FALSE)</f>
        <v>1524267</v>
      </c>
      <c r="BR47" s="223">
        <f>BI47</f>
        <v>4.1382224659298421</v>
      </c>
      <c r="BS47" s="242">
        <f>VLOOKUP($BO47,'(Data)Fluoride Items'!$C$4:$H$46,4,FALSE)</f>
        <v>65808</v>
      </c>
      <c r="BT47" s="223">
        <f>BJ47</f>
        <v>1.0501506683234314E-2</v>
      </c>
      <c r="BU47" s="242">
        <f>VLOOKUP($BO47,'(Data)Fluoride Items'!$C$4:$H$46,5,FALSE)</f>
        <v>167</v>
      </c>
      <c r="BV47" s="223">
        <f>BK47</f>
        <v>3.7729964131380766E-4</v>
      </c>
      <c r="BW47" s="242">
        <f>VLOOKUP($BO47,'(Data)Fluoride Items'!$C$4:$H$46,6,FALSE)</f>
        <v>6</v>
      </c>
      <c r="BX47" s="242">
        <f>VLOOKUP($BO47,'(Data)Fluoride Items'!$C$3:$D$46,2,FALSE)</f>
        <v>1590248</v>
      </c>
      <c r="BY47" s="160"/>
      <c r="BZ47" s="160"/>
    </row>
    <row r="48" spans="2:80" x14ac:dyDescent="0.2">
      <c r="B48" s="198">
        <v>44075</v>
      </c>
      <c r="C48" s="57">
        <f>INDEX('(Data)Antibacterial Prescribing'!$AN$4:$AS$46,MATCH($C$41,'(Data)Antibacterial Prescribing'!$C$4:$C$46,0),MATCH(C$42,'(Data)Antibacterial Prescribing'!$AN$3:$AS$3,0))</f>
        <v>275461</v>
      </c>
      <c r="D48" s="59">
        <f>INDEX('(Data)Antibacterial Prescribing'!$AN$4:$AS$46,MATCH($C$41,'(Data)Antibacterial Prescribing'!$C$4:$C$46,0),MATCH(D$42,'(Data)Antibacterial Prescribing'!$AN$3:$AS$3,0))</f>
        <v>411593</v>
      </c>
      <c r="E48" s="59">
        <f>INDEX('(Data)Antibacterial Prescribing'!$AN$4:$AS$46,MATCH($C$41,'(Data)Antibacterial Prescribing'!$C$4:$C$46,0),MATCH(E$42,'(Data)Antibacterial Prescribing'!$AN$3:$AS$3,0))</f>
        <v>1113295</v>
      </c>
      <c r="F48" s="58">
        <f>INDEX('(Data)Antibacterial Prescribing'!$AN$4:$AS$46,MATCH($C$41,'(Data)Antibacterial Prescribing'!$C$4:$C$46,0),MATCH(F$42,'(Data)Antibacterial Prescribing'!$AN$3:$AS$3,0))</f>
        <v>66.925579395179213</v>
      </c>
      <c r="G48" s="58">
        <f>INDEX('(Data)Antibacterial Prescribing'!$AN$4:$AS$46,MATCH($C$41,'(Data)Antibacterial Prescribing'!$C$4:$C$46,0),MATCH(G$42,'(Data)Antibacterial Prescribing'!$AN$3:$AS$3,0))</f>
        <v>24.742857912772447</v>
      </c>
      <c r="H48" s="73">
        <f>INDEX('(Data)Antibacterial Prescribing'!$AN$4:$AS$46,MATCH($C$41,'(Data)Antibacterial Prescribing'!$C$4:$C$46,0),MATCH(H$42,'(Data)Antibacterial Prescribing'!$AN$3:$AS$3,0))</f>
        <v>623447.66999999993</v>
      </c>
    </row>
    <row r="49" spans="2:8" x14ac:dyDescent="0.2">
      <c r="B49" s="199">
        <v>44105</v>
      </c>
      <c r="C49" s="54">
        <f>INDEX('(Data)Antibacterial Prescribing'!$AT$4:$AY$46,MATCH($C$41,'(Data)Antibacterial Prescribing'!$C$4:$C$46,0),MATCH(C$42,'(Data)Antibacterial Prescribing'!$AT$3:$AY$3,0))</f>
        <v>282215</v>
      </c>
      <c r="D49" s="56">
        <f>INDEX('(Data)Antibacterial Prescribing'!$AT$4:$AY$46,MATCH($C$41,'(Data)Antibacterial Prescribing'!$C$4:$C$46,0),MATCH(D$42,'(Data)Antibacterial Prescribing'!$AT$3:$AY$3,0))</f>
        <v>410797</v>
      </c>
      <c r="E49" s="56">
        <f>INDEX('(Data)Antibacterial Prescribing'!$AT$4:$AY$46,MATCH($C$41,'(Data)Antibacterial Prescribing'!$C$4:$C$46,0),MATCH(E$42,'(Data)Antibacterial Prescribing'!$AT$3:$AY$3,0))</f>
        <v>1144554</v>
      </c>
      <c r="F49" s="55">
        <f>INDEX('(Data)Antibacterial Prescribing'!$AT$4:$AY$46,MATCH($C$41,'(Data)Antibacterial Prescribing'!$C$4:$C$46,0),MATCH(F$42,'(Data)Antibacterial Prescribing'!$AT$3:$AY$3,0))</f>
        <v>68.699381933168937</v>
      </c>
      <c r="G49" s="55">
        <f>INDEX('(Data)Antibacterial Prescribing'!$AT$4:$AY$46,MATCH($C$41,'(Data)Antibacterial Prescribing'!$C$4:$C$46,0),MATCH(G$42,'(Data)Antibacterial Prescribing'!$AT$3:$AY$3,0))</f>
        <v>24.657202718264056</v>
      </c>
      <c r="H49" s="74">
        <f>INDEX('(Data)Antibacterial Prescribing'!$AT$4:$AY$46,MATCH($C$41,'(Data)Antibacterial Prescribing'!$C$4:$C$46,0),MATCH(H$42,'(Data)Antibacterial Prescribing'!$AT$3:$AY$3,0))</f>
        <v>661705.67000000004</v>
      </c>
    </row>
    <row r="50" spans="2:8" x14ac:dyDescent="0.2">
      <c r="B50" s="198">
        <v>44136</v>
      </c>
      <c r="C50" s="57">
        <f>INDEX('(Data)Antibacterial Prescribing'!$AZ$4:$BE$46,MATCH($C$41,'(Data)Antibacterial Prescribing'!$C$4:$C$46,0),MATCH(C$42,'(Data)Antibacterial Prescribing'!$AZ$3:$BE$3,0))</f>
        <v>271627</v>
      </c>
      <c r="D50" s="59">
        <f>INDEX('(Data)Antibacterial Prescribing'!$AZ$4:$BE$46,MATCH($C$41,'(Data)Antibacterial Prescribing'!$C$4:$C$46,0),MATCH(D$42,'(Data)Antibacterial Prescribing'!$AZ$3:$BE$3,0))</f>
        <v>465699</v>
      </c>
      <c r="E50" s="59">
        <f>INDEX('(Data)Antibacterial Prescribing'!$AZ$4:$BE$46,MATCH($C$41,'(Data)Antibacterial Prescribing'!$C$4:$C$46,0),MATCH(E$42,'(Data)Antibacterial Prescribing'!$AZ$3:$BE$3,0))</f>
        <v>1461871</v>
      </c>
      <c r="F50" s="58">
        <f>INDEX('(Data)Antibacterial Prescribing'!$AZ$4:$BE$46,MATCH($C$41,'(Data)Antibacterial Prescribing'!$C$4:$C$46,0),MATCH(F$42,'(Data)Antibacterial Prescribing'!$AZ$3:$BE$3,0))</f>
        <v>58.326730355873643</v>
      </c>
      <c r="G50" s="58">
        <f>INDEX('(Data)Antibacterial Prescribing'!$AZ$4:$BE$46,MATCH($C$41,'(Data)Antibacterial Prescribing'!$C$4:$C$46,0),MATCH(G$42,'(Data)Antibacterial Prescribing'!$AZ$3:$BE$3,0))</f>
        <v>18.580777647275308</v>
      </c>
      <c r="H50" s="73">
        <f>INDEX('(Data)Antibacterial Prescribing'!$AZ$4:$BE$46,MATCH($C$41,'(Data)Antibacterial Prescribing'!$C$4:$C$46,0),MATCH(H$42,'(Data)Antibacterial Prescribing'!$AZ$3:$BE$3,0))</f>
        <v>607671.53999999992</v>
      </c>
    </row>
    <row r="51" spans="2:8" x14ac:dyDescent="0.2">
      <c r="B51" s="199">
        <v>44166</v>
      </c>
      <c r="C51" s="54">
        <f>INDEX('(Data)Antibacterial Prescribing'!$BF$4:$BK$46,MATCH($C$41,'(Data)Antibacterial Prescribing'!$C$4:$C$46,0),MATCH(C$42,'(Data)Antibacterial Prescribing'!$BF$3:$BK$3,0))</f>
        <v>283882</v>
      </c>
      <c r="D51" s="56">
        <f>INDEX('(Data)Antibacterial Prescribing'!$BF$4:$BK$46,MATCH($C$41,'(Data)Antibacterial Prescribing'!$C$4:$C$46,0),MATCH(D$42,'(Data)Antibacterial Prescribing'!$BF$3:$BK$3,0))</f>
        <v>293863</v>
      </c>
      <c r="E51" s="56">
        <f>INDEX('(Data)Antibacterial Prescribing'!$BF$4:$BK$46,MATCH($C$41,'(Data)Antibacterial Prescribing'!$C$4:$C$46,0),MATCH(E$42,'(Data)Antibacterial Prescribing'!$BF$3:$BK$3,0))</f>
        <v>918317</v>
      </c>
      <c r="F51" s="55">
        <f>INDEX('(Data)Antibacterial Prescribing'!$BF$4:$BK$46,MATCH($C$41,'(Data)Antibacterial Prescribing'!$C$4:$C$46,0),MATCH(F$42,'(Data)Antibacterial Prescribing'!$BF$3:$BK$3,0))</f>
        <v>96.603519327033354</v>
      </c>
      <c r="G51" s="55">
        <f>INDEX('(Data)Antibacterial Prescribing'!$BF$4:$BK$46,MATCH($C$41,'(Data)Antibacterial Prescribing'!$C$4:$C$46,0),MATCH(G$42,'(Data)Antibacterial Prescribing'!$BF$3:$BK$3,0))</f>
        <v>30.913290290825501</v>
      </c>
      <c r="H51" s="74">
        <f>INDEX('(Data)Antibacterial Prescribing'!$BF$4:$BK$46,MATCH($C$41,'(Data)Antibacterial Prescribing'!$C$4:$C$46,0),MATCH(H$42,'(Data)Antibacterial Prescribing'!$BF$3:$BK$3,0))</f>
        <v>634425.2699999999</v>
      </c>
    </row>
    <row r="52" spans="2:8" x14ac:dyDescent="0.2">
      <c r="B52" s="198">
        <v>44197</v>
      </c>
      <c r="C52" s="57">
        <f>INDEX('(Data)Antibacterial Prescribing'!$BL$4:$BQ$46,MATCH($C$41,'(Data)Antibacterial Prescribing'!$C$4:$C$46,0),MATCH(C$42,'(Data)Antibacterial Prescribing'!$BL$3:$BQ$3,0))</f>
        <v>251874</v>
      </c>
      <c r="D52" s="59">
        <f>INDEX('(Data)Antibacterial Prescribing'!$BL$4:$BQ$46,MATCH($C$41,'(Data)Antibacterial Prescribing'!$C$4:$C$46,0),MATCH(D$42,'(Data)Antibacterial Prescribing'!$BL$3:$BQ$3,0))</f>
        <v>413384</v>
      </c>
      <c r="E52" s="59">
        <f>INDEX('(Data)Antibacterial Prescribing'!$BL$4:$BQ$46,MATCH($C$41,'(Data)Antibacterial Prescribing'!$C$4:$C$46,0),MATCH(E$42,'(Data)Antibacterial Prescribing'!$BL$3:$BQ$3,0))</f>
        <v>1510405</v>
      </c>
      <c r="F52" s="58">
        <f>INDEX('(Data)Antibacterial Prescribing'!$BL$4:$BQ$46,MATCH($C$41,'(Data)Antibacterial Prescribing'!$C$4:$C$46,0),MATCH(F$42,'(Data)Antibacterial Prescribing'!$BL$3:$BQ$3,0))</f>
        <v>60.929789251640123</v>
      </c>
      <c r="G52" s="58">
        <f>INDEX('(Data)Antibacterial Prescribing'!$BL$4:$BQ$46,MATCH($C$41,'(Data)Antibacterial Prescribing'!$C$4:$C$46,0),MATCH(G$42,'(Data)Antibacterial Prescribing'!$BL$3:$BQ$3,0))</f>
        <v>16.675924669211238</v>
      </c>
      <c r="H52" s="73">
        <f>INDEX('(Data)Antibacterial Prescribing'!$BL$4:$BQ$46,MATCH($C$41,'(Data)Antibacterial Prescribing'!$C$4:$C$46,0),MATCH(H$42,'(Data)Antibacterial Prescribing'!$BL$3:$BQ$3,0))</f>
        <v>549380.43000000017</v>
      </c>
    </row>
    <row r="53" spans="2:8" x14ac:dyDescent="0.2">
      <c r="B53" s="199">
        <v>44228</v>
      </c>
      <c r="C53" s="54">
        <f>INDEX('(Data)Antibacterial Prescribing'!$BR$4:$BW$46,MATCH($C$41,'(Data)Antibacterial Prescribing'!$C$4:$C$46,0),MATCH(C$42,'(Data)Antibacterial Prescribing'!$BR$3:$BW$3,0))</f>
        <v>240300</v>
      </c>
      <c r="D53" s="56">
        <f>INDEX('(Data)Antibacterial Prescribing'!$BR$4:$BW$46,MATCH($C$41,'(Data)Antibacterial Prescribing'!$C$4:$C$46,0),MATCH(D$42,'(Data)Antibacterial Prescribing'!$BR$3:$BW$3,0))</f>
        <v>326882</v>
      </c>
      <c r="E53" s="56">
        <f>INDEX('(Data)Antibacterial Prescribing'!$BR$4:$BW$46,MATCH($C$41,'(Data)Antibacterial Prescribing'!$C$4:$C$46,0),MATCH(E$42,'(Data)Antibacterial Prescribing'!$BR$3:$BW$3,0))</f>
        <v>1952072</v>
      </c>
      <c r="F53" s="55">
        <f>INDEX('(Data)Antibacterial Prescribing'!$BR$4:$BW$46,MATCH($C$41,'(Data)Antibacterial Prescribing'!$C$4:$C$46,0),MATCH(F$42,'(Data)Antibacterial Prescribing'!$BR$3:$BW$3,0))</f>
        <v>73.512766074607967</v>
      </c>
      <c r="G53" s="55">
        <f>INDEX('(Data)Antibacterial Prescribing'!$BR$4:$BW$46,MATCH($C$41,'(Data)Antibacterial Prescribing'!$C$4:$C$46,0),MATCH(G$42,'(Data)Antibacterial Prescribing'!$BR$3:$BW$3,0))</f>
        <v>12.309996762414501</v>
      </c>
      <c r="H53" s="74">
        <f>INDEX('(Data)Antibacterial Prescribing'!$BR$4:$BW$46,MATCH($C$41,'(Data)Antibacterial Prescribing'!$C$4:$C$46,0),MATCH(H$42,'(Data)Antibacterial Prescribing'!$BR$3:$BW$3,0))</f>
        <v>521567.39000000013</v>
      </c>
    </row>
    <row r="54" spans="2:8" x14ac:dyDescent="0.2">
      <c r="B54" s="198">
        <v>44256</v>
      </c>
      <c r="C54" s="57">
        <f>INDEX('(Data)Antibacterial Prescribing'!$BX$4:$CC$46,MATCH($C$41,'(Data)Antibacterial Prescribing'!$C$4:$C$46,0),MATCH(C$42,'(Data)Antibacterial Prescribing'!$BX$3:$CC$3,0))</f>
        <v>272301</v>
      </c>
      <c r="D54" s="59">
        <f>INDEX('(Data)Antibacterial Prescribing'!$BX$4:$CC$46,MATCH($C$41,'(Data)Antibacterial Prescribing'!$C$4:$C$46,0),MATCH(D$42,'(Data)Antibacterial Prescribing'!$BX$3:$CC$3,0))</f>
        <v>332860</v>
      </c>
      <c r="E54" s="59">
        <f>INDEX('(Data)Antibacterial Prescribing'!$BX$4:$CC$46,MATCH($C$41,'(Data)Antibacterial Prescribing'!$C$4:$C$46,0),MATCH(E$42,'(Data)Antibacterial Prescribing'!$BX$3:$CC$3,0))</f>
        <v>2029027</v>
      </c>
      <c r="F54" s="58">
        <f>INDEX('(Data)Antibacterial Prescribing'!$BX$4:$CC$46,MATCH($C$41,'(Data)Antibacterial Prescribing'!$C$4:$C$46,0),MATCH(F$42,'(Data)Antibacterial Prescribing'!$BX$3:$CC$3,0))</f>
        <v>81.806465180556387</v>
      </c>
      <c r="G54" s="58">
        <f>INDEX('(Data)Antibacterial Prescribing'!$BX$4:$CC$46,MATCH($C$41,'(Data)Antibacterial Prescribing'!$C$4:$C$46,0),MATCH(G$42,'(Data)Antibacterial Prescribing'!$BX$3:$CC$3,0))</f>
        <v>13.420274841093786</v>
      </c>
      <c r="H54" s="73">
        <f>INDEX('(Data)Antibacterial Prescribing'!$BX$4:$CC$46,MATCH($C$41,'(Data)Antibacterial Prescribing'!$C$4:$C$46,0),MATCH(H$42,'(Data)Antibacterial Prescribing'!$BX$3:$CC$3,0))</f>
        <v>597690.06000000006</v>
      </c>
    </row>
    <row r="55" spans="2:8" x14ac:dyDescent="0.2">
      <c r="B55" s="199">
        <v>44287</v>
      </c>
      <c r="C55" s="54">
        <f>INDEX('(Data)Antibacterial Prescribing'!$CD$4:$CI$46,MATCH($C$41,'(Data)Antibacterial Prescribing'!$C$4:$C$46,0),MATCH(C$42,'(Data)Antibacterial Prescribing'!$CD$3:$CI$3,0))</f>
        <v>244282</v>
      </c>
      <c r="D55" s="56">
        <f>INDEX('(Data)Antibacterial Prescribing'!$CD$4:$CI$46,MATCH($C$41,'(Data)Antibacterial Prescribing'!$C$4:$C$46,0),MATCH(D$42,'(Data)Antibacterial Prescribing'!$CD$3:$CI$3,0))</f>
        <v>300094</v>
      </c>
      <c r="E55" s="56">
        <f>INDEX('(Data)Antibacterial Prescribing'!$CD$4:$CI$46,MATCH($C$41,'(Data)Antibacterial Prescribing'!$C$4:$C$46,0),MATCH(E$42,'(Data)Antibacterial Prescribing'!$CD$3:$CI$3,0))</f>
        <v>1858745</v>
      </c>
      <c r="F55" s="55">
        <f>INDEX('(Data)Antibacterial Prescribing'!$CD$4:$CI$46,MATCH($C$41,'(Data)Antibacterial Prescribing'!$C$4:$C$46,0),MATCH(F$42,'(Data)Antibacterial Prescribing'!$CD$3:$CI$3,0))</f>
        <v>81.401827427406076</v>
      </c>
      <c r="G55" s="55">
        <f>INDEX('(Data)Antibacterial Prescribing'!$CD$4:$CI$46,MATCH($C$41,'(Data)Antibacterial Prescribing'!$C$4:$C$46,0),MATCH(G$42,'(Data)Antibacterial Prescribing'!$CD$3:$CI$3,0))</f>
        <v>13.142308385496666</v>
      </c>
      <c r="H55" s="74">
        <f>INDEX('(Data)Antibacterial Prescribing'!$CD$4:$CI$46,MATCH($C$41,'(Data)Antibacterial Prescribing'!$C$4:$C$46,0),MATCH(H$42,'(Data)Antibacterial Prescribing'!$CD$3:$CI$3,0))</f>
        <v>539846.30999999994</v>
      </c>
    </row>
    <row r="56" spans="2:8" x14ac:dyDescent="0.2">
      <c r="B56" s="198">
        <v>44317</v>
      </c>
      <c r="C56" s="57">
        <f>INDEX('(Data)Antibacterial Prescribing'!$CJ$4:$CO$46,MATCH($C$41,'(Data)Antibacterial Prescribing'!$C$4:$C$46,0),MATCH(C$42,'(Data)Antibacterial Prescribing'!$CJ$3:$CO$3,0))</f>
        <v>239428</v>
      </c>
      <c r="D56" s="59">
        <f>INDEX('(Data)Antibacterial Prescribing'!$CJ$4:$CO$46,MATCH($C$41,'(Data)Antibacterial Prescribing'!$C$4:$C$46,0),MATCH(D$42,'(Data)Antibacterial Prescribing'!$CJ$3:$CO$3,0))</f>
        <v>298691</v>
      </c>
      <c r="E56" s="59">
        <f>INDEX('(Data)Antibacterial Prescribing'!$CJ$4:$CO$46,MATCH($C$41,'(Data)Antibacterial Prescribing'!$C$4:$C$46,0),MATCH(E$42,'(Data)Antibacterial Prescribing'!$CJ$3:$CO$3,0))</f>
        <v>1945688</v>
      </c>
      <c r="F56" s="58">
        <f>INDEX('(Data)Antibacterial Prescribing'!$CJ$4:$CO$46,MATCH($C$41,'(Data)Antibacterial Prescribing'!$C$4:$C$46,0),MATCH(F$42,'(Data)Antibacterial Prescribing'!$CJ$3:$CO$3,0))</f>
        <v>80.159094180942844</v>
      </c>
      <c r="G56" s="58">
        <f>INDEX('(Data)Antibacterial Prescribing'!$CJ$4:$CO$46,MATCH($C$41,'(Data)Antibacterial Prescribing'!$C$4:$C$46,0),MATCH(G$42,'(Data)Antibacterial Prescribing'!$CJ$3:$CO$3,0))</f>
        <v>12.305570060564696</v>
      </c>
      <c r="H56" s="73">
        <f>INDEX('(Data)Antibacterial Prescribing'!$CJ$4:$CO$46,MATCH($C$41,'(Data)Antibacterial Prescribing'!$C$4:$C$46,0),MATCH(H$42,'(Data)Antibacterial Prescribing'!$CJ$3:$CO$3,0))</f>
        <v>529601.4</v>
      </c>
    </row>
    <row r="57" spans="2:8" x14ac:dyDescent="0.2">
      <c r="B57" s="199">
        <v>44348</v>
      </c>
      <c r="C57" s="54">
        <f>INDEX('(Data)Antibacterial Prescribing'!$CP$4:$CU$46,MATCH($C$41,'(Data)Antibacterial Prescribing'!$C$4:$C$46,0),MATCH(C$42,'(Data)Antibacterial Prescribing'!$CP$3:$CU$3,0))</f>
        <v>241887</v>
      </c>
      <c r="D57" s="56">
        <f>INDEX('(Data)Antibacterial Prescribing'!$CP$4:$CU$46,MATCH($C$41,'(Data)Antibacterial Prescribing'!$C$4:$C$46,0),MATCH(D$42,'(Data)Antibacterial Prescribing'!$CP$3:$CU$3,0))</f>
        <v>290533</v>
      </c>
      <c r="E57" s="56">
        <f>INDEX('(Data)Antibacterial Prescribing'!$CP$4:$CU$46,MATCH($C$41,'(Data)Antibacterial Prescribing'!$C$4:$C$46,0),MATCH(E$42,'(Data)Antibacterial Prescribing'!$CP$3:$CU$3,0))</f>
        <v>1991940</v>
      </c>
      <c r="F57" s="55">
        <f>INDEX('(Data)Antibacterial Prescribing'!$CP$4:$CU$46,MATCH($C$41,'(Data)Antibacterial Prescribing'!$C$4:$C$46,0),MATCH(F$42,'(Data)Antibacterial Prescribing'!$CP$3:$CU$3,0))</f>
        <v>83.256291023739124</v>
      </c>
      <c r="G57" s="55">
        <f>INDEX('(Data)Antibacterial Prescribing'!$CP$4:$CU$46,MATCH($C$41,'(Data)Antibacterial Prescribing'!$C$4:$C$46,0),MATCH(G$42,'(Data)Antibacterial Prescribing'!$CP$3:$CU$3,0))</f>
        <v>12.143287448417121</v>
      </c>
      <c r="H57" s="74">
        <f>INDEX('(Data)Antibacterial Prescribing'!$CP$4:$CU$46,MATCH($C$41,'(Data)Antibacterial Prescribing'!$C$4:$C$46,0),MATCH(H$42,'(Data)Antibacterial Prescribing'!$CP$3:$CU$3,0))</f>
        <v>530879.92000000004</v>
      </c>
    </row>
    <row r="58" spans="2:8" x14ac:dyDescent="0.2">
      <c r="B58" s="198">
        <v>44378</v>
      </c>
      <c r="C58" s="57">
        <f>INDEX('(Data)Antibacterial Prescribing'!$CV$4:$DA$46,MATCH($C$41,'(Data)Antibacterial Prescribing'!$C$4:$C$46,0),MATCH(C$42,'(Data)Antibacterial Prescribing'!$CV$3:$DA$3,0))</f>
        <v>237634</v>
      </c>
      <c r="D58" s="59">
        <f>INDEX('(Data)Antibacterial Prescribing'!$CV$4:$DA$46,MATCH($C$41,'(Data)Antibacterial Prescribing'!$C$4:$C$46,0),MATCH(D$42,'(Data)Antibacterial Prescribing'!$CV$3:$DA$3,0))</f>
        <v>308476</v>
      </c>
      <c r="E58" s="59">
        <f>INDEX('(Data)Antibacterial Prescribing'!$CV$4:$DA$46,MATCH($C$41,'(Data)Antibacterial Prescribing'!$C$4:$C$46,0),MATCH(E$42,'(Data)Antibacterial Prescribing'!$CV$3:$DA$3,0))</f>
        <v>2020801</v>
      </c>
      <c r="F58" s="58">
        <f>INDEX('(Data)Antibacterial Prescribing'!$CV$4:$DA$46,MATCH($C$41,'(Data)Antibacterial Prescribing'!$C$4:$C$46,0),MATCH(F$42,'(Data)Antibacterial Prescribing'!$CV$3:$DA$3,0))</f>
        <v>77.034842256772009</v>
      </c>
      <c r="G58" s="58">
        <f>INDEX('(Data)Antibacterial Prescribing'!$CV$4:$DA$46,MATCH($C$41,'(Data)Antibacterial Prescribing'!$C$4:$C$46,0),MATCH(G$42,'(Data)Antibacterial Prescribing'!$CV$3:$DA$3,0))</f>
        <v>11.759396397765045</v>
      </c>
      <c r="H58" s="73">
        <f>INDEX('(Data)Antibacterial Prescribing'!$CV$4:$DA$46,MATCH($C$41,'(Data)Antibacterial Prescribing'!$C$4:$C$46,0),MATCH(H$42,'(Data)Antibacterial Prescribing'!$CV$3:$DA$3,0))</f>
        <v>433522.6399999999</v>
      </c>
    </row>
    <row r="59" spans="2:8" x14ac:dyDescent="0.2">
      <c r="B59" s="199">
        <v>44409</v>
      </c>
      <c r="C59" s="54">
        <f>INDEX('(Data)Antibacterial Prescribing'!$DB$4:$DG$46,MATCH($C$41,'(Data)Antibacterial Prescribing'!$C$4:$C$46,0),MATCH(C$42,'(Data)Antibacterial Prescribing'!$DB$3:$DG$3,0))</f>
        <v>226777</v>
      </c>
      <c r="D59" s="56">
        <f>INDEX('(Data)Antibacterial Prescribing'!$DB$4:$DG$46,MATCH($C$41,'(Data)Antibacterial Prescribing'!$C$4:$C$46,0),MATCH(D$42,'(Data)Antibacterial Prescribing'!$DB$3:$DG$3,0))</f>
        <v>340041</v>
      </c>
      <c r="E59" s="56">
        <f>INDEX('(Data)Antibacterial Prescribing'!$DB$4:$DG$46,MATCH($C$41,'(Data)Antibacterial Prescribing'!$C$4:$C$46,0),MATCH(E$42,'(Data)Antibacterial Prescribing'!$DB$3:$DG$3,0))</f>
        <v>2363092</v>
      </c>
      <c r="F59" s="55">
        <f>INDEX('(Data)Antibacterial Prescribing'!$DB$4:$DG$46,MATCH($C$41,'(Data)Antibacterial Prescribing'!$C$4:$C$46,0),MATCH(F$42,'(Data)Antibacterial Prescribing'!$DB$3:$DG$3,0))</f>
        <v>66.691075487955871</v>
      </c>
      <c r="G59" s="55">
        <f>INDEX('(Data)Antibacterial Prescribing'!$DB$4:$DG$46,MATCH($C$41,'(Data)Antibacterial Prescribing'!$C$4:$C$46,0),MATCH(G$42,'(Data)Antibacterial Prescribing'!$DB$3:$DG$3,0))</f>
        <v>9.5966217142625005</v>
      </c>
      <c r="H59" s="74">
        <f>INDEX('(Data)Antibacterial Prescribing'!$DB$4:$DG$46,MATCH($C$41,'(Data)Antibacterial Prescribing'!$C$4:$C$46,0),MATCH(H$42,'(Data)Antibacterial Prescribing'!$DB$3:$DG$3,0))</f>
        <v>409650.34</v>
      </c>
    </row>
    <row r="60" spans="2:8" x14ac:dyDescent="0.2">
      <c r="B60" s="198">
        <v>44440</v>
      </c>
      <c r="C60" s="57">
        <f>INDEX('(Data)Antibacterial Prescribing'!$DH$4:$DM$46,MATCH($C$41,'(Data)Antibacterial Prescribing'!$C$4:$C$46,0),MATCH(C$42,'(Data)Antibacterial Prescribing'!$DH$3:$DM$3,0))</f>
        <v>237373</v>
      </c>
      <c r="D60" s="59">
        <f>INDEX('(Data)Antibacterial Prescribing'!$DH$4:$DM$46,MATCH($C$41,'(Data)Antibacterial Prescribing'!$C$4:$C$46,0),MATCH(D$42,'(Data)Antibacterial Prescribing'!$DH$3:$DM$3,0))</f>
        <v>321852</v>
      </c>
      <c r="E60" s="59">
        <f>INDEX('(Data)Antibacterial Prescribing'!$DH$4:$DM$46,MATCH($C$41,'(Data)Antibacterial Prescribing'!$C$4:$C$46,0),MATCH(E$42,'(Data)Antibacterial Prescribing'!$DH$3:$DM$3,0))</f>
        <v>2072083</v>
      </c>
      <c r="F60" s="58">
        <f>INDEX('(Data)Antibacterial Prescribing'!$DH$4:$DM$46,MATCH($C$41,'(Data)Antibacterial Prescribing'!$C$4:$C$46,0),MATCH(F$42,'(Data)Antibacterial Prescribing'!$DH$3:$DM$3,0))</f>
        <v>73.752221517964784</v>
      </c>
      <c r="G60" s="58">
        <f>INDEX('(Data)Antibacterial Prescribing'!$DH$4:$DM$46,MATCH($C$41,'(Data)Antibacterial Prescribing'!$C$4:$C$46,0),MATCH(G$42,'(Data)Antibacterial Prescribing'!$DH$3:$DM$3,0))</f>
        <v>11.455766974585478</v>
      </c>
      <c r="H60" s="73">
        <f>INDEX('(Data)Antibacterial Prescribing'!$DH$4:$DM$46,MATCH($C$41,'(Data)Antibacterial Prescribing'!$C$4:$C$46,0),MATCH(H$42,'(Data)Antibacterial Prescribing'!$DH$3:$DM$3,0))</f>
        <v>428885.77999999997</v>
      </c>
    </row>
    <row r="61" spans="2:8" x14ac:dyDescent="0.2">
      <c r="B61" s="199">
        <v>44470</v>
      </c>
      <c r="C61" s="54">
        <f>INDEX('(Data)Antibacterial Prescribing'!$DN$4:$DS$46,MATCH($C$41,'(Data)Antibacterial Prescribing'!$C$4:$C$46,0),MATCH(C$42,'(Data)Antibacterial Prescribing'!$DN$3:$DS$3,0))</f>
        <v>232962</v>
      </c>
      <c r="D61" s="56">
        <f>INDEX('(Data)Antibacterial Prescribing'!$DN$4:$DS$46,MATCH($C$41,'(Data)Antibacterial Prescribing'!$C$4:$C$46,0),MATCH(D$42,'(Data)Antibacterial Prescribing'!$DN$3:$DS$3,0))</f>
        <v>294997</v>
      </c>
      <c r="E61" s="56">
        <f>INDEX('(Data)Antibacterial Prescribing'!$DN$4:$DS$46,MATCH($C$41,'(Data)Antibacterial Prescribing'!$C$4:$C$46,0),MATCH(E$42,'(Data)Antibacterial Prescribing'!$DN$3:$DS$3,0))</f>
        <v>2017669</v>
      </c>
      <c r="F61" s="55">
        <f>INDEX('(Data)Antibacterial Prescribing'!$DN$4:$DS$46,MATCH($C$41,'(Data)Antibacterial Prescribing'!$C$4:$C$46,0),MATCH(F$42,'(Data)Antibacterial Prescribing'!$DN$3:$DS$3,0))</f>
        <v>78.970972586161892</v>
      </c>
      <c r="G61" s="55">
        <f>INDEX('(Data)Antibacterial Prescribing'!$DN$4:$DS$46,MATCH($C$41,'(Data)Antibacterial Prescribing'!$C$4:$C$46,0),MATCH(G$42,'(Data)Antibacterial Prescribing'!$DN$3:$DS$3,0))</f>
        <v>11.546096014757625</v>
      </c>
      <c r="H61" s="74">
        <f>INDEX('(Data)Antibacterial Prescribing'!$DN$4:$DS$46,MATCH($C$41,'(Data)Antibacterial Prescribing'!$C$4:$C$46,0),MATCH(H$42,'(Data)Antibacterial Prescribing'!$DN$3:$DS$3,0))</f>
        <v>410198.79999999993</v>
      </c>
    </row>
    <row r="62" spans="2:8" x14ac:dyDescent="0.2">
      <c r="B62" s="198">
        <v>44501</v>
      </c>
      <c r="C62" s="57">
        <f>INDEX('(Data)Antibacterial Prescribing'!$DT$4:$DY$46,MATCH($C$41,'(Data)Antibacterial Prescribing'!$C$4:$C$46,0),MATCH(C$42,'(Data)Antibacterial Prescribing'!$DT$3:$DY$3,0))</f>
        <v>241513</v>
      </c>
      <c r="D62" s="59">
        <f>INDEX('(Data)Antibacterial Prescribing'!$DT$4:$DY$46,MATCH($C$41,'(Data)Antibacterial Prescribing'!$C$4:$C$46,0),MATCH(D$42,'(Data)Antibacterial Prescribing'!$DT$3:$DY$3,0))</f>
        <v>345220</v>
      </c>
      <c r="E62" s="59">
        <f>INDEX('(Data)Antibacterial Prescribing'!$DT$4:$DY$46,MATCH($C$41,'(Data)Antibacterial Prescribing'!$C$4:$C$46,0),MATCH(E$42,'(Data)Antibacterial Prescribing'!$DT$3:$DY$3,0))</f>
        <v>2617864</v>
      </c>
      <c r="F62" s="58">
        <f>INDEX('(Data)Antibacterial Prescribing'!$DT$4:$DY$46,MATCH($C$41,'(Data)Antibacterial Prescribing'!$C$4:$C$46,0),MATCH(F$42,'(Data)Antibacterial Prescribing'!$DT$3:$DY$3,0))</f>
        <v>69.959156479925838</v>
      </c>
      <c r="G62" s="58">
        <f>INDEX('(Data)Antibacterial Prescribing'!$DT$4:$DY$46,MATCH($C$41,'(Data)Antibacterial Prescribing'!$C$4:$C$46,0),MATCH(G$42,'(Data)Antibacterial Prescribing'!$DT$3:$DY$3,0))</f>
        <v>9.2255747433785711</v>
      </c>
      <c r="H62" s="73">
        <f>INDEX('(Data)Antibacterial Prescribing'!$DT$4:$DY$46,MATCH($C$41,'(Data)Antibacterial Prescribing'!$C$4:$C$46,0),MATCH(H$42,'(Data)Antibacterial Prescribing'!$DT$3:$DY$3,0))</f>
        <v>428167.53999999992</v>
      </c>
    </row>
    <row r="63" spans="2:8" ht="12" thickBot="1" x14ac:dyDescent="0.25">
      <c r="B63" s="316">
        <v>44531</v>
      </c>
      <c r="C63" s="317">
        <f>INDEX('(Data)Antibacterial Prescribing'!$DZ$4:$EE$46,MATCH($C$41,'(Data)Antibacterial Prescribing'!$C$4:$C$46,0),MATCH(C$42,'(Data)Antibacterial Prescribing'!$DZ$3:$EE$3,0))</f>
        <v>243281</v>
      </c>
      <c r="D63" s="318">
        <f>INDEX('(Data)Antibacterial Prescribing'!$DZ$4:$EE$46,MATCH($C$41,'(Data)Antibacterial Prescribing'!$C$4:$C$46,0),MATCH(D$42,'(Data)Antibacterial Prescribing'!$DZ$3:$EE$3,0))</f>
        <v>275937</v>
      </c>
      <c r="E63" s="318">
        <f>INDEX('(Data)Antibacterial Prescribing'!$DZ$4:$EE$46,MATCH($C$41,'(Data)Antibacterial Prescribing'!$C$4:$C$46,0),MATCH(E$42,'(Data)Antibacterial Prescribing'!$DZ$3:$EE$3,0))</f>
        <v>1891756</v>
      </c>
      <c r="F63" s="319">
        <f>INDEX('(Data)Antibacterial Prescribing'!$DZ$4:$EE$46,MATCH($C$41,'(Data)Antibacterial Prescribing'!$C$4:$C$46,0),MATCH(F$42,'(Data)Antibacterial Prescribing'!$DZ$3:$EE$3,0))</f>
        <v>88.165414569267625</v>
      </c>
      <c r="G63" s="319">
        <f>INDEX('(Data)Antibacterial Prescribing'!$DZ$4:$EE$46,MATCH($C$41,'(Data)Antibacterial Prescribing'!$C$4:$C$46,0),MATCH(G$42,'(Data)Antibacterial Prescribing'!$DZ$3:$EE$3,0))</f>
        <v>12.86006229133144</v>
      </c>
      <c r="H63" s="320">
        <f>INDEX('(Data)Antibacterial Prescribing'!$DZ$4:$EE$46,MATCH($C$41,'(Data)Antibacterial Prescribing'!$C$4:$C$46,0),MATCH(H$42,'(Data)Antibacterial Prescribing'!$DZ$3:$EE$3,0))</f>
        <v>427714.08999999997</v>
      </c>
    </row>
    <row r="64" spans="2:8" ht="12" thickBot="1" x14ac:dyDescent="0.35"/>
    <row r="65" spans="2:6" ht="12.6" thickBot="1" x14ac:dyDescent="0.35">
      <c r="B65" s="445" t="s">
        <v>35</v>
      </c>
      <c r="C65" s="446"/>
      <c r="D65" s="446"/>
      <c r="E65" s="446"/>
      <c r="F65" s="447"/>
    </row>
    <row r="66" spans="2:6" ht="12.6" thickBot="1" x14ac:dyDescent="0.35">
      <c r="B66" s="52" t="s">
        <v>39</v>
      </c>
      <c r="C66" s="448" t="str">
        <f>IF('Fluoride Prescribing'!D6=Validation!B3,"Total",'Fluoride Prescribing'!D6)</f>
        <v>Total</v>
      </c>
      <c r="D66" s="449"/>
      <c r="E66" s="449"/>
      <c r="F66" s="450"/>
    </row>
    <row r="67" spans="2:6" ht="184.8" thickBot="1" x14ac:dyDescent="0.3">
      <c r="B67" s="64" t="s">
        <v>1</v>
      </c>
      <c r="C67" s="65" t="s">
        <v>7</v>
      </c>
      <c r="D67" s="66" t="s">
        <v>31</v>
      </c>
      <c r="E67" s="66" t="s">
        <v>41</v>
      </c>
      <c r="F67" s="67" t="s">
        <v>9</v>
      </c>
    </row>
    <row r="68" spans="2:6" x14ac:dyDescent="0.2">
      <c r="B68" s="50">
        <v>43922</v>
      </c>
      <c r="C68" s="60">
        <f>INDEX('(Data)Fluoride Prescribing'!$H$4:$K$46,MATCH($C$66,'(Data)Fluoride Prescribing'!$C$4:$C$46,0),MATCH(C$67,'(Data)Fluoride Prescribing'!$H$3:$K$3,0))</f>
        <v>19361</v>
      </c>
      <c r="D68" s="61">
        <f>INDEX('(Data)Fluoride Prescribing'!$H$4:$K$46,MATCH($C$66,'(Data)Fluoride Prescribing'!$C$4:$C$46,0),MATCH(D$67,'(Data)Fluoride Prescribing'!$H$3:$K$3,0))</f>
        <v>415830</v>
      </c>
      <c r="E68" s="75">
        <f>INDEX('(Data)Fluoride Prescribing'!$H$4:$K$46,MATCH($C$66,'(Data)Fluoride Prescribing'!$C$4:$C$46,0),MATCH(E$67,'(Data)Fluoride Prescribing'!$H$3:$K$3,0))</f>
        <v>4.6559892263665441</v>
      </c>
      <c r="F68" s="72">
        <f>INDEX('(Data)Fluoride Prescribing'!$H$4:$K$46,MATCH($C$66,'(Data)Fluoride Prescribing'!$C$4:$C$46,0),MATCH(F$67,'(Data)Fluoride Prescribing'!$H$3:$K$3,0))</f>
        <v>389318.95999999985</v>
      </c>
    </row>
    <row r="69" spans="2:6" x14ac:dyDescent="0.2">
      <c r="B69" s="198">
        <v>43952</v>
      </c>
      <c r="C69" s="57">
        <f>INDEX('(Data)Fluoride Prescribing'!$L$4:$O$46,MATCH($C$66,'(Data)Fluoride Prescribing'!$C$4:$C$46,0),MATCH(C$67,'(Data)Fluoride Prescribing'!$L$3:$O$3,0))</f>
        <v>17327</v>
      </c>
      <c r="D69" s="59">
        <f>INDEX('(Data)Fluoride Prescribing'!$L$4:$O$46,MATCH($C$66,'(Data)Fluoride Prescribing'!$C$4:$C$46,0),MATCH(D$67,'(Data)Fluoride Prescribing'!$L$3:$O$3,0))</f>
        <v>83800</v>
      </c>
      <c r="E69" s="76">
        <f>INDEX('(Data)Fluoride Prescribing'!$L$4:$O$46,MATCH($C$66,'(Data)Fluoride Prescribing'!$C$4:$C$46,0),MATCH(E$67,'(Data)Fluoride Prescribing'!$L$3:$O$3,0))</f>
        <v>20.676610978520284</v>
      </c>
      <c r="F69" s="73">
        <f>INDEX('(Data)Fluoride Prescribing'!$L$4:$O$46,MATCH($C$66,'(Data)Fluoride Prescribing'!$C$4:$C$46,0),MATCH(F$67,'(Data)Fluoride Prescribing'!$L$3:$O$3,0))</f>
        <v>343064.76000000007</v>
      </c>
    </row>
    <row r="70" spans="2:6" x14ac:dyDescent="0.2">
      <c r="B70" s="199">
        <v>43983</v>
      </c>
      <c r="C70" s="54">
        <f>INDEX('(Data)Fluoride Prescribing'!$P$4:$S$46,MATCH($C$66,'(Data)Fluoride Prescribing'!$C$4:$C$46,0),MATCH(C$67,'(Data)Fluoride Prescribing'!$P$3:$S$3,0))</f>
        <v>29790</v>
      </c>
      <c r="D70" s="56">
        <f>INDEX('(Data)Fluoride Prescribing'!$P$4:$S$46,MATCH($C$66,'(Data)Fluoride Prescribing'!$C$4:$C$46,0),MATCH(D$67,'(Data)Fluoride Prescribing'!$P$3:$S$3,0))</f>
        <v>193784</v>
      </c>
      <c r="E70" s="77">
        <f>INDEX('(Data)Fluoride Prescribing'!$P$4:$S$46,MATCH($C$66,'(Data)Fluoride Prescribing'!$C$4:$C$46,0),MATCH(E$67,'(Data)Fluoride Prescribing'!$P$3:$S$3,0))</f>
        <v>15.372786194938696</v>
      </c>
      <c r="F70" s="74">
        <f>INDEX('(Data)Fluoride Prescribing'!$P$4:$S$46,MATCH($C$66,'(Data)Fluoride Prescribing'!$C$4:$C$46,0),MATCH(F$67,'(Data)Fluoride Prescribing'!$P$3:$S$3,0))</f>
        <v>627832.7699999999</v>
      </c>
    </row>
    <row r="71" spans="2:6" x14ac:dyDescent="0.2">
      <c r="B71" s="198">
        <v>44013</v>
      </c>
      <c r="C71" s="57">
        <f>INDEX('(Data)Fluoride Prescribing'!$T$4:$W$46,MATCH($C$66,'(Data)Fluoride Prescribing'!$C$4:$C$46,0),MATCH(C$67,'(Data)Fluoride Prescribing'!$T$3:$W$3,0))</f>
        <v>52552</v>
      </c>
      <c r="D71" s="59">
        <f>INDEX('(Data)Fluoride Prescribing'!$T$4:$W$46,MATCH($C$66,'(Data)Fluoride Prescribing'!$C$4:$C$46,0),MATCH(D$67,'(Data)Fluoride Prescribing'!$T$3:$W$3,0))</f>
        <v>570118</v>
      </c>
      <c r="E71" s="76">
        <f>INDEX('(Data)Fluoride Prescribing'!$T$4:$W$46,MATCH($C$66,'(Data)Fluoride Prescribing'!$C$4:$C$46,0),MATCH(E$67,'(Data)Fluoride Prescribing'!$T$3:$W$3,0))</f>
        <v>9.217740888728299</v>
      </c>
      <c r="F71" s="73">
        <f>INDEX('(Data)Fluoride Prescribing'!$T$4:$W$46,MATCH($C$66,'(Data)Fluoride Prescribing'!$C$4:$C$46,0),MATCH(F$67,'(Data)Fluoride Prescribing'!$T$3:$W$3,0))</f>
        <v>1097223.02</v>
      </c>
    </row>
    <row r="72" spans="2:6" x14ac:dyDescent="0.2">
      <c r="B72" s="199">
        <v>44044</v>
      </c>
      <c r="C72" s="54">
        <f>INDEX('(Data)Fluoride Prescribing'!$X$4:$AA$46,MATCH($C$66,'(Data)Fluoride Prescribing'!$C$4:$C$46,0),MATCH(C$67,'(Data)Fluoride Prescribing'!$X$3:$AA$3,0))</f>
        <v>55929</v>
      </c>
      <c r="D72" s="56">
        <f>INDEX('(Data)Fluoride Prescribing'!$X$4:$AA$46,MATCH($C$66,'(Data)Fluoride Prescribing'!$C$4:$C$46,0),MATCH(D$67,'(Data)Fluoride Prescribing'!$X$3:$AA$3,0))</f>
        <v>892875</v>
      </c>
      <c r="E72" s="77">
        <f>INDEX('(Data)Fluoride Prescribing'!$X$4:$AA$46,MATCH($C$66,'(Data)Fluoride Prescribing'!$C$4:$C$46,0),MATCH(E$67,'(Data)Fluoride Prescribing'!$X$3:$AA$3,0))</f>
        <v>6.2639227215455691</v>
      </c>
      <c r="F72" s="74">
        <f>INDEX('(Data)Fluoride Prescribing'!$X$4:$AA$46,MATCH($C$66,'(Data)Fluoride Prescribing'!$C$4:$C$46,0),MATCH(F$67,'(Data)Fluoride Prescribing'!$X$3:$AA$3,0))</f>
        <v>1172003.1600000001</v>
      </c>
    </row>
    <row r="73" spans="2:6" x14ac:dyDescent="0.2">
      <c r="B73" s="198">
        <v>44075</v>
      </c>
      <c r="C73" s="57">
        <f>INDEX('(Data)Fluoride Prescribing'!$AB$4:$AE$46,MATCH($C$66,'(Data)Fluoride Prescribing'!$C$4:$C$46,0),MATCH(C$67,'(Data)Fluoride Prescribing'!$AB$3:$AE$3,0))</f>
        <v>68257</v>
      </c>
      <c r="D73" s="59">
        <f>INDEX('(Data)Fluoride Prescribing'!$AB$4:$AE$46,MATCH($C$66,'(Data)Fluoride Prescribing'!$C$4:$C$46,0),MATCH(D$67,'(Data)Fluoride Prescribing'!$AB$3:$AE$3,0))</f>
        <v>1113295</v>
      </c>
      <c r="E73" s="76">
        <f>INDEX('(Data)Fluoride Prescribing'!$AB$4:$AE$46,MATCH($C$66,'(Data)Fluoride Prescribing'!$C$4:$C$46,0),MATCH(E$67,'(Data)Fluoride Prescribing'!$AB$3:$AE$3,0))</f>
        <v>6.1310793635110192</v>
      </c>
      <c r="F73" s="73">
        <f>INDEX('(Data)Fluoride Prescribing'!$AB$4:$AE$46,MATCH($C$66,'(Data)Fluoride Prescribing'!$C$4:$C$46,0),MATCH(F$67,'(Data)Fluoride Prescribing'!$AB$3:$AE$3,0))</f>
        <v>1440991.0199999996</v>
      </c>
    </row>
    <row r="74" spans="2:6" x14ac:dyDescent="0.2">
      <c r="B74" s="199">
        <v>44105</v>
      </c>
      <c r="C74" s="54">
        <f>INDEX('(Data)Fluoride Prescribing'!$AF$4:$AI$46,MATCH($C$66,'(Data)Fluoride Prescribing'!$C$4:$C$46,0),MATCH(C$67,'(Data)Fluoride Prescribing'!$AF$3:$AI$3,0))</f>
        <v>76261</v>
      </c>
      <c r="D74" s="56">
        <f>INDEX('(Data)Fluoride Prescribing'!$AF$4:$AI$46,MATCH($C$66,'(Data)Fluoride Prescribing'!$C$4:$C$46,0),MATCH(D$67,'(Data)Fluoride Prescribing'!$AF$3:$AI$3,0))</f>
        <v>1144554</v>
      </c>
      <c r="E74" s="77">
        <f>INDEX('(Data)Fluoride Prescribing'!$AF$4:$AI$46,MATCH($C$66,'(Data)Fluoride Prescribing'!$C$4:$C$46,0),MATCH(E$67,'(Data)Fluoride Prescribing'!$AF$3:$AI$3,0))</f>
        <v>6.6629446928672644</v>
      </c>
      <c r="F74" s="74">
        <f>INDEX('(Data)Fluoride Prescribing'!$AF$4:$AI$46,MATCH($C$66,'(Data)Fluoride Prescribing'!$C$4:$C$46,0),MATCH(F$67,'(Data)Fluoride Prescribing'!$AF$3:$AI$3,0))</f>
        <v>1574370.2</v>
      </c>
    </row>
    <row r="75" spans="2:6" x14ac:dyDescent="0.2">
      <c r="B75" s="198">
        <v>44136</v>
      </c>
      <c r="C75" s="57">
        <f>INDEX('(Data)Fluoride Prescribing'!$AJ$4:$AM$46,MATCH($C$66,'(Data)Fluoride Prescribing'!$C$4:$C$46,0),MATCH(C$67,'(Data)Fluoride Prescribing'!$AJ$3:$AM$3,0))</f>
        <v>77058</v>
      </c>
      <c r="D75" s="59">
        <f>INDEX('(Data)Fluoride Prescribing'!$AJ$4:$AM$46,MATCH($C$66,'(Data)Fluoride Prescribing'!$C$4:$C$46,0),MATCH(D$67,'(Data)Fluoride Prescribing'!$AJ$3:$AM$3,0))</f>
        <v>1461871</v>
      </c>
      <c r="E75" s="76">
        <f>INDEX('(Data)Fluoride Prescribing'!$AJ$4:$AM$46,MATCH($C$66,'(Data)Fluoride Prescribing'!$C$4:$C$46,0),MATCH(E$67,'(Data)Fluoride Prescribing'!$AJ$3:$AM$3,0))</f>
        <v>5.2711901392120097</v>
      </c>
      <c r="F75" s="73">
        <f>INDEX('(Data)Fluoride Prescribing'!$AJ$4:$AM$46,MATCH($C$66,'(Data)Fluoride Prescribing'!$C$4:$C$46,0),MATCH(F$67,'(Data)Fluoride Prescribing'!$AJ$3:$AM$3,0))</f>
        <v>1598542.16</v>
      </c>
    </row>
    <row r="76" spans="2:6" x14ac:dyDescent="0.2">
      <c r="B76" s="199">
        <v>44166</v>
      </c>
      <c r="C76" s="54">
        <f>INDEX('(Data)Fluoride Prescribing'!$AN$4:$AQ$46,MATCH($C$66,'(Data)Fluoride Prescribing'!$C$4:$C$46,0),MATCH(C$67,'(Data)Fluoride Prescribing'!$AN$3:$AQ$3,0))</f>
        <v>69472</v>
      </c>
      <c r="D76" s="56">
        <f>INDEX('(Data)Fluoride Prescribing'!$AN$4:$AQ$46,MATCH($C$66,'(Data)Fluoride Prescribing'!$C$4:$C$46,0),MATCH(D$67,'(Data)Fluoride Prescribing'!$AN$3:$AQ$3,0))</f>
        <v>918317</v>
      </c>
      <c r="E76" s="77">
        <f>INDEX('(Data)Fluoride Prescribing'!$AN$4:$AQ$46,MATCH($C$66,'(Data)Fluoride Prescribing'!$C$4:$C$46,0),MATCH(E$67,'(Data)Fluoride Prescribing'!$AN$3:$AQ$3,0))</f>
        <v>7.5651436268739447</v>
      </c>
      <c r="F76" s="74">
        <f>INDEX('(Data)Fluoride Prescribing'!$AN$4:$AQ$46,MATCH($C$66,'(Data)Fluoride Prescribing'!$C$4:$C$46,0),MATCH(F$67,'(Data)Fluoride Prescribing'!$AN$3:$AQ$3,0))</f>
        <v>1444493.5400000003</v>
      </c>
    </row>
    <row r="77" spans="2:6" x14ac:dyDescent="0.2">
      <c r="B77" s="198">
        <v>44197</v>
      </c>
      <c r="C77" s="57">
        <f>INDEX('(Data)Fluoride Prescribing'!$AR$4:$AU$46,MATCH($C$66,'(Data)Fluoride Prescribing'!$C$4:$C$46,0),MATCH(C$67,'(Data)Fluoride Prescribing'!$AR$3:$AU$3,0))</f>
        <v>81573</v>
      </c>
      <c r="D77" s="59">
        <f>INDEX('(Data)Fluoride Prescribing'!$AR$4:$AU$46,MATCH($C$66,'(Data)Fluoride Prescribing'!$C$4:$C$46,0),MATCH(D$67,'(Data)Fluoride Prescribing'!$AR$3:$AU$3,0))</f>
        <v>1510405</v>
      </c>
      <c r="E77" s="76">
        <f>INDEX('(Data)Fluoride Prescribing'!$AR$4:$AU$46,MATCH($C$66,'(Data)Fluoride Prescribing'!$C$4:$C$46,0),MATCH(E$67,'(Data)Fluoride Prescribing'!$AR$3:$AU$3,0))</f>
        <v>5.4007368884504494</v>
      </c>
      <c r="F77" s="73">
        <f>INDEX('(Data)Fluoride Prescribing'!$AR$4:$AU$46,MATCH($C$66,'(Data)Fluoride Prescribing'!$C$4:$C$46,0),MATCH(F$67,'(Data)Fluoride Prescribing'!$AR$3:$AU$3,0))</f>
        <v>1733751.9800000002</v>
      </c>
    </row>
    <row r="78" spans="2:6" x14ac:dyDescent="0.2">
      <c r="B78" s="199">
        <v>44228</v>
      </c>
      <c r="C78" s="54">
        <f>INDEX('(Data)Fluoride Prescribing'!$AV$4:$AY$46,MATCH($C$66,'(Data)Fluoride Prescribing'!$C$4:$C$46,0),MATCH(C$67,'(Data)Fluoride Prescribing'!$AV$3:$AY$3,0))</f>
        <v>92941</v>
      </c>
      <c r="D78" s="56">
        <f>INDEX('(Data)Fluoride Prescribing'!$AV$4:$AY$46,MATCH($C$66,'(Data)Fluoride Prescribing'!$C$4:$C$46,0),MATCH(D$67,'(Data)Fluoride Prescribing'!$AV$3:$AY$3,0))</f>
        <v>1952072</v>
      </c>
      <c r="E78" s="77">
        <f>INDEX('(Data)Fluoride Prescribing'!$AV$4:$AY$46,MATCH($C$66,'(Data)Fluoride Prescribing'!$C$4:$C$46,0),MATCH(E$67,'(Data)Fluoride Prescribing'!$AV$3:$AY$3,0))</f>
        <v>4.7611461052666089</v>
      </c>
      <c r="F78" s="74">
        <f>INDEX('(Data)Fluoride Prescribing'!$AV$4:$AY$46,MATCH($C$66,'(Data)Fluoride Prescribing'!$C$4:$C$46,0),MATCH(F$67,'(Data)Fluoride Prescribing'!$AV$3:$AY$3,0))</f>
        <v>1949670.72</v>
      </c>
    </row>
    <row r="79" spans="2:6" x14ac:dyDescent="0.2">
      <c r="B79" s="198">
        <v>44256</v>
      </c>
      <c r="C79" s="57">
        <f>INDEX('(Data)Fluoride Prescribing'!$AZ$4:$BC$46,MATCH($C$66,'(Data)Fluoride Prescribing'!$C$4:$C$46,0),MATCH(C$67,'(Data)Fluoride Prescribing'!$AZ$3:$BC$3,0))</f>
        <v>99598</v>
      </c>
      <c r="D79" s="59">
        <f>INDEX('(Data)Fluoride Prescribing'!$AZ$4:$BC$46,MATCH($C$66,'(Data)Fluoride Prescribing'!$C$4:$C$46,0),MATCH(D$67,'(Data)Fluoride Prescribing'!$AZ$3:$BC$3,0))</f>
        <v>2029027</v>
      </c>
      <c r="E79" s="76">
        <f>INDEX('(Data)Fluoride Prescribing'!$AZ$4:$BC$46,MATCH($C$66,'(Data)Fluoride Prescribing'!$C$4:$C$46,0),MATCH(E$67,'(Data)Fluoride Prescribing'!$AZ$3:$BC$3,0))</f>
        <v>4.908658189368599</v>
      </c>
      <c r="F79" s="73">
        <f>INDEX('(Data)Fluoride Prescribing'!$AZ$4:$BC$46,MATCH($C$66,'(Data)Fluoride Prescribing'!$C$4:$C$46,0),MATCH(F$67,'(Data)Fluoride Prescribing'!$AZ$3:$BC$3,0))</f>
        <v>2128198.4499999997</v>
      </c>
    </row>
    <row r="80" spans="2:6" x14ac:dyDescent="0.2">
      <c r="B80" s="199">
        <v>44287</v>
      </c>
      <c r="C80" s="54">
        <f>INDEX('(Data)Fluoride Prescribing'!$BD$4:$BG$46,MATCH($C$66,'(Data)Fluoride Prescribing'!$C$4:$C$46,0),MATCH(C$67,'(Data)Fluoride Prescribing'!$BD$3:$BG$3,0))</f>
        <v>92101</v>
      </c>
      <c r="D80" s="56">
        <f>INDEX('(Data)Fluoride Prescribing'!$BD$4:$BG$46,MATCH($C$66,'(Data)Fluoride Prescribing'!$C$4:$C$46,0),MATCH(D$67,'(Data)Fluoride Prescribing'!$BD$3:$BG$3,0))</f>
        <v>1858745</v>
      </c>
      <c r="E80" s="77">
        <f>INDEX('(Data)Fluoride Prescribing'!$BD$4:$BG$46,MATCH($C$66,'(Data)Fluoride Prescribing'!$C$4:$C$46,0),MATCH(E$67,'(Data)Fluoride Prescribing'!$BD$3:$BG$3,0))</f>
        <v>4.9550099664020619</v>
      </c>
      <c r="F80" s="74">
        <f>INDEX('(Data)Fluoride Prescribing'!$BD$4:$BG$46,MATCH($C$66,'(Data)Fluoride Prescribing'!$C$4:$C$46,0),MATCH(F$67,'(Data)Fluoride Prescribing'!$BD$3:$BG$3,0))</f>
        <v>1994932.5199999998</v>
      </c>
    </row>
    <row r="81" spans="2:52" x14ac:dyDescent="0.2">
      <c r="B81" s="198">
        <v>44317</v>
      </c>
      <c r="C81" s="57">
        <f>INDEX('(Data)Fluoride Prescribing'!$BH$4:$BK$46,MATCH($C$66,'(Data)Fluoride Prescribing'!$C$4:$C$46,0),MATCH(C$67,'(Data)Fluoride Prescribing'!$BH$3:$BK$3,0))</f>
        <v>92191</v>
      </c>
      <c r="D81" s="59">
        <f>INDEX('(Data)Fluoride Prescribing'!$BH$4:$BK$46,MATCH($C$66,'(Data)Fluoride Prescribing'!$C$4:$C$46,0),MATCH(D$67,'(Data)Fluoride Prescribing'!$BH$3:$BK$3,0))</f>
        <v>1945688</v>
      </c>
      <c r="E81" s="76">
        <f>INDEX('(Data)Fluoride Prescribing'!$BH$4:$BK$46,MATCH($C$66,'(Data)Fluoride Prescribing'!$C$4:$C$46,0),MATCH(E$67,'(Data)Fluoride Prescribing'!$BH$3:$BK$3,0))</f>
        <v>4.7382211330901969</v>
      </c>
      <c r="F81" s="73">
        <f>INDEX('(Data)Fluoride Prescribing'!$BH$4:$BK$46,MATCH($C$66,'(Data)Fluoride Prescribing'!$C$4:$C$46,0),MATCH(F$67,'(Data)Fluoride Prescribing'!$BH$3:$BK$3,0))</f>
        <v>2027563.2299999997</v>
      </c>
    </row>
    <row r="82" spans="2:52" x14ac:dyDescent="0.2">
      <c r="B82" s="199">
        <v>44348</v>
      </c>
      <c r="C82" s="54">
        <f>INDEX('(Data)Fluoride Prescribing'!$BL$4:$BO$46,MATCH($C$66,'(Data)Fluoride Prescribing'!$C$4:$C$46,0),MATCH(C$67,'(Data)Fluoride Prescribing'!$BL$3:$BO$3,0))</f>
        <v>98641</v>
      </c>
      <c r="D82" s="56">
        <f>INDEX('(Data)Fluoride Prescribing'!$BL$4:$BO$46,MATCH($C$66,'(Data)Fluoride Prescribing'!$C$4:$C$46,0),MATCH(D$67,'(Data)Fluoride Prescribing'!$BL$3:$BO$3,0))</f>
        <v>1991940</v>
      </c>
      <c r="E82" s="77">
        <f>INDEX('(Data)Fluoride Prescribing'!$BL$4:$BO$46,MATCH($C$66,'(Data)Fluoride Prescribing'!$C$4:$C$46,0),MATCH(E$67,'(Data)Fluoride Prescribing'!$BL$3:$BO$3,0))</f>
        <v>4.9520065865437717</v>
      </c>
      <c r="F82" s="74">
        <f>INDEX('(Data)Fluoride Prescribing'!$BL$4:$BO$46,MATCH($C$66,'(Data)Fluoride Prescribing'!$C$4:$C$46,0),MATCH(F$67,'(Data)Fluoride Prescribing'!$BL$3:$BO$3,0))</f>
        <v>2161325.48</v>
      </c>
    </row>
    <row r="83" spans="2:52" x14ac:dyDescent="0.2">
      <c r="B83" s="198">
        <v>44378</v>
      </c>
      <c r="C83" s="57">
        <f>INDEX('(Data)Fluoride Prescribing'!$BP$4:$BS$46,MATCH($C$66,'(Data)Fluoride Prescribing'!$C$4:$C$46,0),MATCH(C$67,'(Data)Fluoride Prescribing'!$BP$3:$BS$3,0))</f>
        <v>93671</v>
      </c>
      <c r="D83" s="59">
        <f>INDEX('(Data)Fluoride Prescribing'!$BP$4:$BS$46,MATCH($C$66,'(Data)Fluoride Prescribing'!$C$4:$C$46,0),MATCH(D$67,'(Data)Fluoride Prescribing'!$BP$3:$BS$3,0))</f>
        <v>2020801</v>
      </c>
      <c r="E83" s="76">
        <f>INDEX('(Data)Fluoride Prescribing'!$BP$4:$BS$46,MATCH($C$66,'(Data)Fluoride Prescribing'!$C$4:$C$46,0),MATCH(E$67,'(Data)Fluoride Prescribing'!$BP$3:$BS$3,0))</f>
        <v>4.6353401448237603</v>
      </c>
      <c r="F83" s="73">
        <f>INDEX('(Data)Fluoride Prescribing'!$BP$4:$BS$46,MATCH($C$66,'(Data)Fluoride Prescribing'!$C$4:$C$46,0),MATCH(F$67,'(Data)Fluoride Prescribing'!$BP$3:$BS$3,0))</f>
        <v>1963444.4899999993</v>
      </c>
    </row>
    <row r="84" spans="2:52" x14ac:dyDescent="0.2">
      <c r="B84" s="199">
        <v>44409</v>
      </c>
      <c r="C84" s="54">
        <f>INDEX('(Data)Fluoride Prescribing'!$BT$4:$BW$46,MATCH($C$66,'(Data)Fluoride Prescribing'!$C$4:$C$46,0),MATCH(C$67,'(Data)Fluoride Prescribing'!$BT$3:$BW$3,0))</f>
        <v>86865</v>
      </c>
      <c r="D84" s="56">
        <f>INDEX('(Data)Fluoride Prescribing'!$BT$4:$BW$46,MATCH($C$66,'(Data)Fluoride Prescribing'!$C$4:$C$46,0),MATCH(D$67,'(Data)Fluoride Prescribing'!$BT$3:$BW$3,0))</f>
        <v>2363092</v>
      </c>
      <c r="E84" s="77">
        <f>INDEX('(Data)Fluoride Prescribing'!$BT$4:$BW$46,MATCH($C$66,'(Data)Fluoride Prescribing'!$C$4:$C$46,0),MATCH(E$67,'(Data)Fluoride Prescribing'!$BT$3:$BW$3,0))</f>
        <v>3.6759042813398715</v>
      </c>
      <c r="F84" s="74">
        <f>INDEX('(Data)Fluoride Prescribing'!$BT$4:$BW$46,MATCH($C$66,'(Data)Fluoride Prescribing'!$C$4:$C$46,0),MATCH(F$67,'(Data)Fluoride Prescribing'!$BT$3:$BW$3,0))</f>
        <v>1823355.87</v>
      </c>
    </row>
    <row r="85" spans="2:52" x14ac:dyDescent="0.2">
      <c r="B85" s="198">
        <v>44440</v>
      </c>
      <c r="C85" s="57">
        <f>INDEX('(Data)Fluoride Prescribing'!$BX$4:$CA$46,MATCH($C$66,'(Data)Fluoride Prescribing'!$C$4:$C$46,0),MATCH(C$67,'(Data)Fluoride Prescribing'!$BX$3:$CA$3,0))</f>
        <v>92827</v>
      </c>
      <c r="D85" s="59">
        <f>INDEX('(Data)Fluoride Prescribing'!$BX$4:$CA$46,MATCH($C$66,'(Data)Fluoride Prescribing'!$C$4:$C$46,0),MATCH(D$67,'(Data)Fluoride Prescribing'!$BX$3:$CA$3,0))</f>
        <v>2072083</v>
      </c>
      <c r="E85" s="76">
        <f>INDEX('(Data)Fluoride Prescribing'!$BX$4:$CA$46,MATCH($C$66,'(Data)Fluoride Prescribing'!$C$4:$C$46,0),MATCH(E$67,'(Data)Fluoride Prescribing'!$BX$3:$CA$3,0))</f>
        <v>4.4798881125900847</v>
      </c>
      <c r="F85" s="73">
        <f>INDEX('(Data)Fluoride Prescribing'!$BX$4:$CA$46,MATCH($C$66,'(Data)Fluoride Prescribing'!$C$4:$C$46,0),MATCH(F$67,'(Data)Fluoride Prescribing'!$BX$3:$CA$3,0))</f>
        <v>1954372.2700000003</v>
      </c>
    </row>
    <row r="86" spans="2:52" x14ac:dyDescent="0.2">
      <c r="B86" s="199">
        <v>44470</v>
      </c>
      <c r="C86" s="54">
        <f>INDEX('(Data)Fluoride Prescribing'!$CB$4:$CE$46,MATCH($C$66,'(Data)Fluoride Prescribing'!$C$4:$C$46,0),MATCH(C$67,'(Data)Fluoride Prescribing'!$CB$3:$CE$3,0))</f>
        <v>99238</v>
      </c>
      <c r="D86" s="56">
        <f>INDEX('(Data)Fluoride Prescribing'!$CB$4:$CE$46,MATCH($C$66,'(Data)Fluoride Prescribing'!$C$4:$C$46,0),MATCH(D$67,'(Data)Fluoride Prescribing'!$CB$3:$CE$3,0))</f>
        <v>2017669</v>
      </c>
      <c r="E86" s="77">
        <f>INDEX('(Data)Fluoride Prescribing'!$CB$4:$CE$46,MATCH($C$66,'(Data)Fluoride Prescribing'!$C$4:$C$46,0),MATCH(E$67,'(Data)Fluoride Prescribing'!$CB$3:$CE$3,0))</f>
        <v>4.918447971396696</v>
      </c>
      <c r="F86" s="74">
        <f>INDEX('(Data)Fluoride Prescribing'!$CB$4:$CE$46,MATCH($C$66,'(Data)Fluoride Prescribing'!$C$4:$C$46,0),MATCH(F$67,'(Data)Fluoride Prescribing'!$CB$3:$CE$3,0))</f>
        <v>2059337.2400000002</v>
      </c>
    </row>
    <row r="87" spans="2:52" x14ac:dyDescent="0.2">
      <c r="B87" s="198">
        <v>44501</v>
      </c>
      <c r="C87" s="57">
        <f>INDEX('(Data)Fluoride Prescribing'!$CF$4:$CI$46,MATCH($C$66,'(Data)Fluoride Prescribing'!$C$4:$C$46,0),MATCH(C$67,'(Data)Fluoride Prescribing'!$CF$3:$CI$3,0))</f>
        <v>104904</v>
      </c>
      <c r="D87" s="59">
        <f>INDEX('(Data)Fluoride Prescribing'!$CF$4:$CI$46,MATCH($C$66,'(Data)Fluoride Prescribing'!$C$4:$C$46,0),MATCH(D$67,'(Data)Fluoride Prescribing'!$CF$3:$CI$3,0))</f>
        <v>2617864</v>
      </c>
      <c r="E87" s="76">
        <f>INDEX('(Data)Fluoride Prescribing'!$CF$4:$CI$46,MATCH($C$66,'(Data)Fluoride Prescribing'!$C$4:$C$46,0),MATCH(E$67,'(Data)Fluoride Prescribing'!$CF$3:$CI$3,0))</f>
        <v>4.0072364339782354</v>
      </c>
      <c r="F87" s="73">
        <f>INDEX('(Data)Fluoride Prescribing'!$CF$4:$CI$46,MATCH($C$66,'(Data)Fluoride Prescribing'!$C$4:$C$46,0),MATCH(F$67,'(Data)Fluoride Prescribing'!$CF$3:$CI$3,0))</f>
        <v>2186071.58</v>
      </c>
    </row>
    <row r="88" spans="2:52" ht="12" thickBot="1" x14ac:dyDescent="0.25">
      <c r="B88" s="316">
        <v>44531</v>
      </c>
      <c r="C88" s="317">
        <f>INDEX('(Data)Fluoride Prescribing'!$CJ$4:$CM$46,MATCH($C$66,'(Data)Fluoride Prescribing'!$C$4:$C$46,0),MATCH(C$67,'(Data)Fluoride Prescribing'!$CJ$3:$CM$3,0))</f>
        <v>89691</v>
      </c>
      <c r="D88" s="318">
        <f>INDEX('(Data)Fluoride Prescribing'!$CJ$4:$CM$46,MATCH($C$66,'(Data)Fluoride Prescribing'!$C$4:$C$46,0),MATCH(D$67,'(Data)Fluoride Prescribing'!$CJ$3:$CM$3,0))</f>
        <v>1891756</v>
      </c>
      <c r="E88" s="321">
        <f>INDEX('(Data)Fluoride Prescribing'!$CJ$4:$CM$46,MATCH($C$66,'(Data)Fluoride Prescribing'!$C$4:$C$46,0),MATCH(E$67,'(Data)Fluoride Prescribing'!$CJ$3:$CM$3,0))</f>
        <v>4.7411505500709401</v>
      </c>
      <c r="F88" s="320">
        <f>INDEX('(Data)Fluoride Prescribing'!$CJ$4:$CM$46,MATCH($C$66,'(Data)Fluoride Prescribing'!$C$4:$C$46,0),MATCH(F$67,'(Data)Fluoride Prescribing'!$CJ$3:$CM$3,0))</f>
        <v>1874737.1599999997</v>
      </c>
    </row>
    <row r="91" spans="2:52" ht="15" thickBot="1" x14ac:dyDescent="0.35">
      <c r="B91" s="427" t="s">
        <v>199</v>
      </c>
      <c r="C91" s="428"/>
      <c r="D91" s="428"/>
      <c r="E91" s="428"/>
      <c r="F91" s="428"/>
      <c r="G91" s="429"/>
      <c r="H91" s="429"/>
      <c r="I91" s="429"/>
      <c r="J91" s="429"/>
      <c r="K91" s="429"/>
      <c r="L91" s="429"/>
      <c r="M91" s="429"/>
    </row>
    <row r="92" spans="2:52" ht="15" thickBot="1" x14ac:dyDescent="0.35">
      <c r="B92" s="52" t="s">
        <v>39</v>
      </c>
      <c r="C92" s="430" t="str">
        <f>IF('Antibacterial Items'!D6=Validation!B3,"Total",'Antibacterial Items'!D6)</f>
        <v>Total</v>
      </c>
      <c r="D92" s="431"/>
      <c r="E92" s="431"/>
      <c r="F92" s="431"/>
      <c r="G92" s="432"/>
      <c r="H92" s="432"/>
      <c r="I92" s="432"/>
      <c r="J92" s="432"/>
      <c r="K92" s="432"/>
      <c r="L92" s="432"/>
      <c r="M92" s="432"/>
    </row>
    <row r="93" spans="2:52" ht="183.6" thickBot="1" x14ac:dyDescent="0.3">
      <c r="B93" s="64" t="s">
        <v>1</v>
      </c>
      <c r="C93" s="280" t="s">
        <v>11</v>
      </c>
      <c r="D93" s="230" t="s">
        <v>12</v>
      </c>
      <c r="E93" s="231" t="s">
        <v>13</v>
      </c>
      <c r="F93" s="231" t="s">
        <v>131</v>
      </c>
      <c r="G93" s="231" t="s">
        <v>133</v>
      </c>
      <c r="H93" s="231" t="s">
        <v>134</v>
      </c>
      <c r="I93" s="231" t="s">
        <v>132</v>
      </c>
      <c r="J93" s="231" t="s">
        <v>137</v>
      </c>
      <c r="K93" s="231" t="s">
        <v>136</v>
      </c>
      <c r="L93" s="231" t="s">
        <v>135</v>
      </c>
      <c r="M93" s="281" t="s">
        <v>115</v>
      </c>
      <c r="AP93" s="243"/>
      <c r="AZ93" s="36"/>
    </row>
    <row r="94" spans="2:52" x14ac:dyDescent="0.2">
      <c r="B94" s="50">
        <v>43922</v>
      </c>
      <c r="C94" s="61">
        <f>INDEX('(Data)Antibacterial Items'!$Y$4:$AI$46,MATCH($C$92,'(Data)Antibacterial Items'!$C$4:$C$46,0),MATCH(C$93,'(Data)Antibacterial Items'!$Y$3:$AI$3,0))</f>
        <v>151362</v>
      </c>
      <c r="D94" s="61">
        <f>INDEX('(Data)Antibacterial Items'!$Y$4:$AI$46,MATCH($C$92,'(Data)Antibacterial Items'!$C$4:$C$46,0),MATCH(D$93,'(Data)Antibacterial Items'!$Y$3:$AI$3,0))</f>
        <v>69537</v>
      </c>
      <c r="E94" s="61">
        <f>INDEX('(Data)Antibacterial Items'!$Y$4:$AI$46,MATCH($C$92,'(Data)Antibacterial Items'!$C$4:$C$46,0),MATCH(E$93,'(Data)Antibacterial Items'!$Y$3:$AI$3,0))</f>
        <v>6598</v>
      </c>
      <c r="F94" s="61">
        <f>INDEX('(Data)Antibacterial Items'!$Y$4:$AI$46,MATCH($C$92,'(Data)Antibacterial Items'!$C$4:$C$46,0),MATCH(F$93,'(Data)Antibacterial Items'!$Y$3:$AI$3,0))</f>
        <v>1435</v>
      </c>
      <c r="G94" s="61">
        <f>INDEX('(Data)Antibacterial Items'!$Y$4:$AI$46,MATCH($C$92,'(Data)Antibacterial Items'!$C$4:$C$46,0),MATCH(G$93,'(Data)Antibacterial Items'!$Y$3:$AI$3,0))</f>
        <v>451</v>
      </c>
      <c r="H94" s="61">
        <f>INDEX('(Data)Antibacterial Items'!$Y$4:$AI$46,MATCH($C$92,'(Data)Antibacterial Items'!$C$4:$C$46,0),MATCH(H$93,'(Data)Antibacterial Items'!$Y$3:$AI$3,0))</f>
        <v>1355</v>
      </c>
      <c r="I94" s="61">
        <f>INDEX('(Data)Antibacterial Items'!$Y$4:$AI$46,MATCH($C$92,'(Data)Antibacterial Items'!$C$4:$C$46,0),MATCH(I$93,'(Data)Antibacterial Items'!$Y$3:$AI$3,0))</f>
        <v>1128</v>
      </c>
      <c r="J94" s="61">
        <f>INDEX('(Data)Antibacterial Items'!$Y$4:$AI$46,MATCH($C$92,'(Data)Antibacterial Items'!$C$4:$C$46,0),MATCH(J$93,'(Data)Antibacterial Items'!$Y$3:$AI$3,0))</f>
        <v>312</v>
      </c>
      <c r="K94" s="61">
        <f>INDEX('(Data)Antibacterial Items'!$Y$4:$AI$46,MATCH($C$92,'(Data)Antibacterial Items'!$C$4:$C$46,0),MATCH(K$93,'(Data)Antibacterial Items'!$Y$3:$AI$3,0))</f>
        <v>338</v>
      </c>
      <c r="L94" s="61">
        <f>INDEX('(Data)Antibacterial Items'!$Y$4:$AI$46,MATCH($C$92,'(Data)Antibacterial Items'!$C$4:$C$46,0),MATCH(L$93,'(Data)Antibacterial Items'!$Y$3:$AI$3,0))</f>
        <v>147</v>
      </c>
      <c r="M94" s="61">
        <f>INDEX('(Data)Antibacterial Items'!$Y$4:$AI$46,MATCH($C$92,'(Data)Antibacterial Items'!$C$4:$C$46,0),MATCH(M$93,'(Data)Antibacterial Items'!$Y$3:$AI$3,0))</f>
        <v>232663</v>
      </c>
      <c r="AP94" s="243"/>
      <c r="AZ94" s="36"/>
    </row>
    <row r="95" spans="2:52" x14ac:dyDescent="0.2">
      <c r="B95" s="198">
        <v>43952</v>
      </c>
      <c r="C95" s="59">
        <f>INDEX('(Data)Antibacterial Items'!$AJ$4:$AT$46,MATCH($C$92,'(Data)Antibacterial Items'!$C$4:$C$46,0),MATCH(C$93,'(Data)Antibacterial Items'!$AJ$3:$AT$3,0))</f>
        <v>172623</v>
      </c>
      <c r="D95" s="59">
        <f>INDEX('(Data)Antibacterial Items'!$AJ$4:$AT$46,MATCH($C$92,'(Data)Antibacterial Items'!$C$4:$C$46,0),MATCH(D$93,'(Data)Antibacterial Items'!$AJ$3:$AT$3,0))</f>
        <v>82193</v>
      </c>
      <c r="E95" s="59">
        <f>INDEX('(Data)Antibacterial Items'!$AJ$4:$AT$46,MATCH($C$92,'(Data)Antibacterial Items'!$C$4:$C$46,0),MATCH(E$93,'(Data)Antibacterial Items'!$AJ$3:$AT$3,0))</f>
        <v>7156</v>
      </c>
      <c r="F95" s="59">
        <f>INDEX('(Data)Antibacterial Items'!$AJ$4:$AT$46,MATCH($C$92,'(Data)Antibacterial Items'!$C$4:$C$46,0),MATCH(F$93,'(Data)Antibacterial Items'!$AJ$3:$AT$3,0))</f>
        <v>1630</v>
      </c>
      <c r="G95" s="59">
        <f>INDEX('(Data)Antibacterial Items'!$AJ$4:$AT$46,MATCH($C$92,'(Data)Antibacterial Items'!$C$4:$C$46,0),MATCH(G$93,'(Data)Antibacterial Items'!$AJ$3:$AT$3,0))</f>
        <v>504</v>
      </c>
      <c r="H95" s="59">
        <f>INDEX('(Data)Antibacterial Items'!$AJ$4:$AT$46,MATCH($C$92,'(Data)Antibacterial Items'!$C$4:$C$46,0),MATCH(H$93,'(Data)Antibacterial Items'!$AJ$3:$AT$3,0))</f>
        <v>1589</v>
      </c>
      <c r="I95" s="59">
        <f>INDEX('(Data)Antibacterial Items'!$AJ$4:$AT$46,MATCH($C$92,'(Data)Antibacterial Items'!$C$4:$C$46,0),MATCH(I$93,'(Data)Antibacterial Items'!$AJ$3:$AT$3,0))</f>
        <v>1252</v>
      </c>
      <c r="J95" s="59">
        <f>INDEX('(Data)Antibacterial Items'!$AJ$4:$AT$46,MATCH($C$92,'(Data)Antibacterial Items'!$C$4:$C$46,0),MATCH(J$93,'(Data)Antibacterial Items'!$AJ$3:$AT$3,0))</f>
        <v>323</v>
      </c>
      <c r="K95" s="59">
        <f>INDEX('(Data)Antibacterial Items'!$AJ$4:$AT$46,MATCH($C$92,'(Data)Antibacterial Items'!$C$4:$C$46,0),MATCH(K$93,'(Data)Antibacterial Items'!$AJ$3:$AT$3,0))</f>
        <v>311</v>
      </c>
      <c r="L95" s="59">
        <f>INDEX('(Data)Antibacterial Items'!$AJ$4:$AT$46,MATCH($C$92,'(Data)Antibacterial Items'!$C$4:$C$46,0),MATCH(L$93,'(Data)Antibacterial Items'!$AJ$3:$AT$3,0))</f>
        <v>138</v>
      </c>
      <c r="M95" s="59">
        <f>INDEX('(Data)Antibacterial Items'!$AJ$4:$AT$46,MATCH($C$92,'(Data)Antibacterial Items'!$C$4:$C$46,0),MATCH(M$93,'(Data)Antibacterial Items'!$AJ$3:$AT$3,0))</f>
        <v>267719</v>
      </c>
      <c r="AP95" s="243"/>
      <c r="AZ95" s="36"/>
    </row>
    <row r="96" spans="2:52" x14ac:dyDescent="0.2">
      <c r="B96" s="199">
        <v>43983</v>
      </c>
      <c r="C96" s="56">
        <f>INDEX('(Data)Antibacterial Items'!$AU$4:$BE$46,MATCH($C$92,'(Data)Antibacterial Items'!$C$4:$C$46,0),MATCH(C$93,'(Data)Antibacterial Items'!$AU$3:$BE$3,0))</f>
        <v>195900</v>
      </c>
      <c r="D96" s="56">
        <f>INDEX('(Data)Antibacterial Items'!$AU$4:$BE$46,MATCH($C$92,'(Data)Antibacterial Items'!$C$4:$C$46,0),MATCH(D$93,'(Data)Antibacterial Items'!$AU$3:$BE$3,0))</f>
        <v>89627</v>
      </c>
      <c r="E96" s="56">
        <f>INDEX('(Data)Antibacterial Items'!$AU$4:$BE$46,MATCH($C$92,'(Data)Antibacterial Items'!$C$4:$C$46,0),MATCH(E$93,'(Data)Antibacterial Items'!$AU$3:$BE$3,0))</f>
        <v>7523</v>
      </c>
      <c r="F96" s="56">
        <f>INDEX('(Data)Antibacterial Items'!$AU$4:$BE$46,MATCH($C$92,'(Data)Antibacterial Items'!$C$4:$C$46,0),MATCH(F$93,'(Data)Antibacterial Items'!$AU$3:$BE$3,0))</f>
        <v>1742</v>
      </c>
      <c r="G96" s="56">
        <f>INDEX('(Data)Antibacterial Items'!$AU$4:$BE$46,MATCH($C$92,'(Data)Antibacterial Items'!$C$4:$C$46,0),MATCH(G$93,'(Data)Antibacterial Items'!$AU$3:$BE$3,0))</f>
        <v>503</v>
      </c>
      <c r="H96" s="56">
        <f>INDEX('(Data)Antibacterial Items'!$AU$4:$BE$46,MATCH($C$92,'(Data)Antibacterial Items'!$C$4:$C$46,0),MATCH(H$93,'(Data)Antibacterial Items'!$AU$3:$BE$3,0))</f>
        <v>1543</v>
      </c>
      <c r="I96" s="56">
        <f>INDEX('(Data)Antibacterial Items'!$AU$4:$BE$46,MATCH($C$92,'(Data)Antibacterial Items'!$C$4:$C$46,0),MATCH(I$93,'(Data)Antibacterial Items'!$AU$3:$BE$3,0))</f>
        <v>1250</v>
      </c>
      <c r="J96" s="56">
        <f>INDEX('(Data)Antibacterial Items'!$AU$4:$BE$46,MATCH($C$92,'(Data)Antibacterial Items'!$C$4:$C$46,0),MATCH(J$93,'(Data)Antibacterial Items'!$AU$3:$BE$3,0))</f>
        <v>359</v>
      </c>
      <c r="K96" s="56">
        <f>INDEX('(Data)Antibacterial Items'!$AU$4:$BE$46,MATCH($C$92,'(Data)Antibacterial Items'!$C$4:$C$46,0),MATCH(K$93,'(Data)Antibacterial Items'!$AU$3:$BE$3,0))</f>
        <v>299</v>
      </c>
      <c r="L96" s="56">
        <f>INDEX('(Data)Antibacterial Items'!$AU$4:$BE$46,MATCH($C$92,'(Data)Antibacterial Items'!$C$4:$C$46,0),MATCH(L$93,'(Data)Antibacterial Items'!$AU$3:$BE$3,0))</f>
        <v>154</v>
      </c>
      <c r="M96" s="56">
        <f>INDEX('(Data)Antibacterial Items'!$AU$4:$BE$46,MATCH($C$92,'(Data)Antibacterial Items'!$C$4:$C$46,0),MATCH(M$93,'(Data)Antibacterial Items'!$AU$3:$BE$3,0))</f>
        <v>298900</v>
      </c>
      <c r="AP96" s="243"/>
      <c r="AZ96" s="36"/>
    </row>
    <row r="97" spans="2:52" x14ac:dyDescent="0.2">
      <c r="B97" s="198">
        <v>44013</v>
      </c>
      <c r="C97" s="59">
        <f>INDEX('(Data)Antibacterial Items'!$BF$4:$BP$46,MATCH($C$92,'(Data)Antibacterial Items'!$C$4:$C$46,0),MATCH(C$93,'(Data)Antibacterial Items'!$BF$3:$BP$3,0))</f>
        <v>195699</v>
      </c>
      <c r="D97" s="59">
        <f>INDEX('(Data)Antibacterial Items'!$BF$4:$BP$46,MATCH($C$92,'(Data)Antibacterial Items'!$C$4:$C$46,0),MATCH(D$93,'(Data)Antibacterial Items'!$BF$3:$BP$3,0))</f>
        <v>87529</v>
      </c>
      <c r="E97" s="59">
        <f>INDEX('(Data)Antibacterial Items'!$BF$4:$BP$46,MATCH($C$92,'(Data)Antibacterial Items'!$C$4:$C$46,0),MATCH(E$93,'(Data)Antibacterial Items'!$BF$3:$BP$3,0))</f>
        <v>7312</v>
      </c>
      <c r="F97" s="59">
        <f>INDEX('(Data)Antibacterial Items'!$BF$4:$BP$46,MATCH($C$92,'(Data)Antibacterial Items'!$C$4:$C$46,0),MATCH(F$93,'(Data)Antibacterial Items'!$BF$3:$BP$3,0))</f>
        <v>1582</v>
      </c>
      <c r="G97" s="59">
        <f>INDEX('(Data)Antibacterial Items'!$BF$4:$BP$46,MATCH($C$92,'(Data)Antibacterial Items'!$C$4:$C$46,0),MATCH(G$93,'(Data)Antibacterial Items'!$BF$3:$BP$3,0))</f>
        <v>524</v>
      </c>
      <c r="H97" s="59">
        <f>INDEX('(Data)Antibacterial Items'!$BF$4:$BP$46,MATCH($C$92,'(Data)Antibacterial Items'!$C$4:$C$46,0),MATCH(H$93,'(Data)Antibacterial Items'!$BF$3:$BP$3,0))</f>
        <v>1406</v>
      </c>
      <c r="I97" s="59">
        <f>INDEX('(Data)Antibacterial Items'!$BF$4:$BP$46,MATCH($C$92,'(Data)Antibacterial Items'!$C$4:$C$46,0),MATCH(I$93,'(Data)Antibacterial Items'!$BF$3:$BP$3,0))</f>
        <v>1205</v>
      </c>
      <c r="J97" s="59">
        <f>INDEX('(Data)Antibacterial Items'!$BF$4:$BP$46,MATCH($C$92,'(Data)Antibacterial Items'!$C$4:$C$46,0),MATCH(J$93,'(Data)Antibacterial Items'!$BF$3:$BP$3,0))</f>
        <v>424</v>
      </c>
      <c r="K97" s="59">
        <f>INDEX('(Data)Antibacterial Items'!$BF$4:$BP$46,MATCH($C$92,'(Data)Antibacterial Items'!$C$4:$C$46,0),MATCH(K$93,'(Data)Antibacterial Items'!$BF$3:$BP$3,0))</f>
        <v>340</v>
      </c>
      <c r="L97" s="59">
        <f>INDEX('(Data)Antibacterial Items'!$BF$4:$BP$46,MATCH($C$92,'(Data)Antibacterial Items'!$C$4:$C$46,0),MATCH(L$93,'(Data)Antibacterial Items'!$BF$3:$BP$3,0))</f>
        <v>183</v>
      </c>
      <c r="M97" s="59">
        <f>INDEX('(Data)Antibacterial Items'!$BF$4:$BP$46,MATCH($C$92,'(Data)Antibacterial Items'!$C$4:$C$46,0),MATCH(M$93,'(Data)Antibacterial Items'!$BF$3:$BP$3,0))</f>
        <v>296204</v>
      </c>
      <c r="AP97" s="243"/>
      <c r="AZ97" s="36"/>
    </row>
    <row r="98" spans="2:52" x14ac:dyDescent="0.2">
      <c r="B98" s="199">
        <v>44044</v>
      </c>
      <c r="C98" s="56">
        <f>INDEX('(Data)Antibacterial Items'!$BQ$4:$CA$46,MATCH($C$92,'(Data)Antibacterial Items'!$C$4:$C$46,0),MATCH(C$93,'(Data)Antibacterial Items'!$BQ$3:$CA$3,0))</f>
        <v>170538</v>
      </c>
      <c r="D98" s="56">
        <f>INDEX('(Data)Antibacterial Items'!$BQ$4:$CA$46,MATCH($C$92,'(Data)Antibacterial Items'!$C$4:$C$46,0),MATCH(D$93,'(Data)Antibacterial Items'!$BQ$3:$CA$3,0))</f>
        <v>75231</v>
      </c>
      <c r="E98" s="56">
        <f>INDEX('(Data)Antibacterial Items'!$BQ$4:$CA$46,MATCH($C$92,'(Data)Antibacterial Items'!$C$4:$C$46,0),MATCH(E$93,'(Data)Antibacterial Items'!$BQ$3:$CA$3,0))</f>
        <v>6481</v>
      </c>
      <c r="F98" s="56">
        <f>INDEX('(Data)Antibacterial Items'!$BQ$4:$CA$46,MATCH($C$92,'(Data)Antibacterial Items'!$C$4:$C$46,0),MATCH(F$93,'(Data)Antibacterial Items'!$BQ$3:$CA$3,0))</f>
        <v>1405</v>
      </c>
      <c r="G98" s="56">
        <f>INDEX('(Data)Antibacterial Items'!$BQ$4:$CA$46,MATCH($C$92,'(Data)Antibacterial Items'!$C$4:$C$46,0),MATCH(G$93,'(Data)Antibacterial Items'!$BQ$3:$CA$3,0))</f>
        <v>484</v>
      </c>
      <c r="H98" s="56">
        <f>INDEX('(Data)Antibacterial Items'!$BQ$4:$CA$46,MATCH($C$92,'(Data)Antibacterial Items'!$C$4:$C$46,0),MATCH(H$93,'(Data)Antibacterial Items'!$BQ$3:$CA$3,0))</f>
        <v>1065</v>
      </c>
      <c r="I98" s="56">
        <f>INDEX('(Data)Antibacterial Items'!$BQ$4:$CA$46,MATCH($C$92,'(Data)Antibacterial Items'!$C$4:$C$46,0),MATCH(I$93,'(Data)Antibacterial Items'!$BQ$3:$CA$3,0))</f>
        <v>1029</v>
      </c>
      <c r="J98" s="56">
        <f>INDEX('(Data)Antibacterial Items'!$BQ$4:$CA$46,MATCH($C$92,'(Data)Antibacterial Items'!$C$4:$C$46,0),MATCH(J$93,'(Data)Antibacterial Items'!$BQ$3:$CA$3,0))</f>
        <v>363</v>
      </c>
      <c r="K98" s="56">
        <f>INDEX('(Data)Antibacterial Items'!$BQ$4:$CA$46,MATCH($C$92,'(Data)Antibacterial Items'!$C$4:$C$46,0),MATCH(K$93,'(Data)Antibacterial Items'!$BQ$3:$CA$3,0))</f>
        <v>327</v>
      </c>
      <c r="L98" s="56">
        <f>INDEX('(Data)Antibacterial Items'!$BQ$4:$CA$46,MATCH($C$92,'(Data)Antibacterial Items'!$C$4:$C$46,0),MATCH(L$93,'(Data)Antibacterial Items'!$BQ$3:$CA$3,0))</f>
        <v>156</v>
      </c>
      <c r="M98" s="56">
        <f>INDEX('(Data)Antibacterial Items'!$BQ$4:$CA$46,MATCH($C$92,'(Data)Antibacterial Items'!$C$4:$C$46,0),MATCH(M$93,'(Data)Antibacterial Items'!$BQ$3:$CA$3,0))</f>
        <v>257079</v>
      </c>
      <c r="AP98" s="243"/>
      <c r="AZ98" s="36"/>
    </row>
    <row r="99" spans="2:52" x14ac:dyDescent="0.2">
      <c r="B99" s="198">
        <v>44075</v>
      </c>
      <c r="C99" s="59">
        <f>INDEX('(Data)Antibacterial Items'!$CB$4:$CL$46,MATCH($C$92,'(Data)Antibacterial Items'!$C$4:$C$46,0),MATCH(C$93,'(Data)Antibacterial Items'!$CB$3:$CL$3,0))</f>
        <v>183879</v>
      </c>
      <c r="D99" s="59">
        <f>INDEX('(Data)Antibacterial Items'!$CB$4:$CL$46,MATCH($C$92,'(Data)Antibacterial Items'!$C$4:$C$46,0),MATCH(D$93,'(Data)Antibacterial Items'!$CB$3:$CL$3,0))</f>
        <v>79254</v>
      </c>
      <c r="E99" s="59">
        <f>INDEX('(Data)Antibacterial Items'!$CB$4:$CL$46,MATCH($C$92,'(Data)Antibacterial Items'!$C$4:$C$46,0),MATCH(E$93,'(Data)Antibacterial Items'!$CB$3:$CL$3,0))</f>
        <v>7050</v>
      </c>
      <c r="F99" s="59">
        <f>INDEX('(Data)Antibacterial Items'!$CB$4:$CL$46,MATCH($C$92,'(Data)Antibacterial Items'!$C$4:$C$46,0),MATCH(F$93,'(Data)Antibacterial Items'!$CB$3:$CL$3,0))</f>
        <v>1461</v>
      </c>
      <c r="G99" s="59">
        <f>INDEX('(Data)Antibacterial Items'!$CB$4:$CL$46,MATCH($C$92,'(Data)Antibacterial Items'!$C$4:$C$46,0),MATCH(G$93,'(Data)Antibacterial Items'!$CB$3:$CL$3,0))</f>
        <v>525</v>
      </c>
      <c r="H99" s="59">
        <f>INDEX('(Data)Antibacterial Items'!$CB$4:$CL$46,MATCH($C$92,'(Data)Antibacterial Items'!$C$4:$C$46,0),MATCH(H$93,'(Data)Antibacterial Items'!$CB$3:$CL$3,0))</f>
        <v>1171</v>
      </c>
      <c r="I99" s="59">
        <f>INDEX('(Data)Antibacterial Items'!$CB$4:$CL$46,MATCH($C$92,'(Data)Antibacterial Items'!$C$4:$C$46,0),MATCH(I$93,'(Data)Antibacterial Items'!$CB$3:$CL$3,0))</f>
        <v>1105</v>
      </c>
      <c r="J99" s="59">
        <f>INDEX('(Data)Antibacterial Items'!$CB$4:$CL$46,MATCH($C$92,'(Data)Antibacterial Items'!$C$4:$C$46,0),MATCH(J$93,'(Data)Antibacterial Items'!$CB$3:$CL$3,0))</f>
        <v>406</v>
      </c>
      <c r="K99" s="59">
        <f>INDEX('(Data)Antibacterial Items'!$CB$4:$CL$46,MATCH($C$92,'(Data)Antibacterial Items'!$C$4:$C$46,0),MATCH(K$93,'(Data)Antibacterial Items'!$CB$3:$CL$3,0))</f>
        <v>422</v>
      </c>
      <c r="L99" s="59">
        <f>INDEX('(Data)Antibacterial Items'!$CB$4:$CL$46,MATCH($C$92,'(Data)Antibacterial Items'!$C$4:$C$46,0),MATCH(L$93,'(Data)Antibacterial Items'!$CB$3:$CL$3,0))</f>
        <v>188</v>
      </c>
      <c r="M99" s="59">
        <f>INDEX('(Data)Antibacterial Items'!$CB$4:$CL$46,MATCH($C$92,'(Data)Antibacterial Items'!$C$4:$C$46,0),MATCH(M$93,'(Data)Antibacterial Items'!$CB$3:$CL$3,0))</f>
        <v>275461</v>
      </c>
      <c r="AP99" s="243"/>
      <c r="AZ99" s="36"/>
    </row>
    <row r="100" spans="2:52" x14ac:dyDescent="0.2">
      <c r="B100" s="199">
        <v>44105</v>
      </c>
      <c r="C100" s="56">
        <f>INDEX('(Data)Antibacterial Items'!$CM$4:$CW$46,MATCH($C$92,'(Data)Antibacterial Items'!$C$4:$C$46,0),MATCH(C$93,'(Data)Antibacterial Items'!$CM$3:$CW$3,0))</f>
        <v>188482</v>
      </c>
      <c r="D100" s="56">
        <f>INDEX('(Data)Antibacterial Items'!$CM$4:$CW$46,MATCH($C$92,'(Data)Antibacterial Items'!$C$4:$C$46,0),MATCH(D$93,'(Data)Antibacterial Items'!$CM$3:$CW$3,0))</f>
        <v>81376</v>
      </c>
      <c r="E100" s="56">
        <f>INDEX('(Data)Antibacterial Items'!$CM$4:$CW$46,MATCH($C$92,'(Data)Antibacterial Items'!$C$4:$C$46,0),MATCH(E$93,'(Data)Antibacterial Items'!$CM$3:$CW$3,0))</f>
        <v>7107</v>
      </c>
      <c r="F100" s="56">
        <f>INDEX('(Data)Antibacterial Items'!$CM$4:$CW$46,MATCH($C$92,'(Data)Antibacterial Items'!$C$4:$C$46,0),MATCH(F$93,'(Data)Antibacterial Items'!$CM$3:$CW$3,0))</f>
        <v>1507</v>
      </c>
      <c r="G100" s="56">
        <f>INDEX('(Data)Antibacterial Items'!$CM$4:$CW$46,MATCH($C$92,'(Data)Antibacterial Items'!$C$4:$C$46,0),MATCH(G$93,'(Data)Antibacterial Items'!$CM$3:$CW$3,0))</f>
        <v>527</v>
      </c>
      <c r="H100" s="56">
        <f>INDEX('(Data)Antibacterial Items'!$CM$4:$CW$46,MATCH($C$92,'(Data)Antibacterial Items'!$C$4:$C$46,0),MATCH(H$93,'(Data)Antibacterial Items'!$CM$3:$CW$3,0))</f>
        <v>1132</v>
      </c>
      <c r="I100" s="56">
        <f>INDEX('(Data)Antibacterial Items'!$CM$4:$CW$46,MATCH($C$92,'(Data)Antibacterial Items'!$C$4:$C$46,0),MATCH(I$93,'(Data)Antibacterial Items'!$CM$3:$CW$3,0))</f>
        <v>1147</v>
      </c>
      <c r="J100" s="56">
        <f>INDEX('(Data)Antibacterial Items'!$CM$4:$CW$46,MATCH($C$92,'(Data)Antibacterial Items'!$C$4:$C$46,0),MATCH(J$93,'(Data)Antibacterial Items'!$CM$3:$CW$3,0))</f>
        <v>385</v>
      </c>
      <c r="K100" s="56">
        <f>INDEX('(Data)Antibacterial Items'!$CM$4:$CW$46,MATCH($C$92,'(Data)Antibacterial Items'!$C$4:$C$46,0),MATCH(K$93,'(Data)Antibacterial Items'!$CM$3:$CW$3,0))</f>
        <v>360</v>
      </c>
      <c r="L100" s="56">
        <f>INDEX('(Data)Antibacterial Items'!$CM$4:$CW$46,MATCH($C$92,'(Data)Antibacterial Items'!$C$4:$C$46,0),MATCH(L$93,'(Data)Antibacterial Items'!$CM$3:$CW$3,0))</f>
        <v>192</v>
      </c>
      <c r="M100" s="56">
        <f>INDEX('(Data)Antibacterial Items'!$CM$4:$CW$46,MATCH($C$92,'(Data)Antibacterial Items'!$C$4:$C$46,0),MATCH(M$93,'(Data)Antibacterial Items'!$CM$3:$CW$3,0))</f>
        <v>282215</v>
      </c>
      <c r="AP100" s="243"/>
      <c r="AZ100" s="36"/>
    </row>
    <row r="101" spans="2:52" x14ac:dyDescent="0.2">
      <c r="B101" s="198">
        <v>44136</v>
      </c>
      <c r="C101" s="59">
        <f>INDEX('(Data)Antibacterial Items'!$CX$4:$DH$46,MATCH($C$92,'(Data)Antibacterial Items'!$C$4:$C$46,0),MATCH(C$93,'(Data)Antibacterial Items'!$CX$3:$DH$3,0))</f>
        <v>179821</v>
      </c>
      <c r="D101" s="59">
        <f>INDEX('(Data)Antibacterial Items'!$CX$4:$DH$46,MATCH($C$92,'(Data)Antibacterial Items'!$C$4:$C$46,0),MATCH(D$93,'(Data)Antibacterial Items'!$CX$3:$DH$3,0))</f>
        <v>79177</v>
      </c>
      <c r="E101" s="59">
        <f>INDEX('(Data)Antibacterial Items'!$CX$4:$DH$46,MATCH($C$92,'(Data)Antibacterial Items'!$C$4:$C$46,0),MATCH(E$93,'(Data)Antibacterial Items'!$CX$3:$DH$3,0))</f>
        <v>6772</v>
      </c>
      <c r="F101" s="59">
        <f>INDEX('(Data)Antibacterial Items'!$CX$4:$DH$46,MATCH($C$92,'(Data)Antibacterial Items'!$C$4:$C$46,0),MATCH(F$93,'(Data)Antibacterial Items'!$CX$3:$DH$3,0))</f>
        <v>1427</v>
      </c>
      <c r="G101" s="59">
        <f>INDEX('(Data)Antibacterial Items'!$CX$4:$DH$46,MATCH($C$92,'(Data)Antibacterial Items'!$C$4:$C$46,0),MATCH(G$93,'(Data)Antibacterial Items'!$CX$3:$DH$3,0))</f>
        <v>1235</v>
      </c>
      <c r="H101" s="59">
        <f>INDEX('(Data)Antibacterial Items'!$CX$4:$DH$46,MATCH($C$92,'(Data)Antibacterial Items'!$C$4:$C$46,0),MATCH(H$93,'(Data)Antibacterial Items'!$CX$3:$DH$3,0))</f>
        <v>1082</v>
      </c>
      <c r="I101" s="59">
        <f>INDEX('(Data)Antibacterial Items'!$CX$4:$DH$46,MATCH($C$92,'(Data)Antibacterial Items'!$C$4:$C$46,0),MATCH(I$93,'(Data)Antibacterial Items'!$CX$3:$DH$3,0))</f>
        <v>1141</v>
      </c>
      <c r="J101" s="59">
        <f>INDEX('(Data)Antibacterial Items'!$CX$4:$DH$46,MATCH($C$92,'(Data)Antibacterial Items'!$C$4:$C$46,0),MATCH(J$93,'(Data)Antibacterial Items'!$CX$3:$DH$3,0))</f>
        <v>401</v>
      </c>
      <c r="K101" s="59">
        <f>INDEX('(Data)Antibacterial Items'!$CX$4:$DH$46,MATCH($C$92,'(Data)Antibacterial Items'!$C$4:$C$46,0),MATCH(K$93,'(Data)Antibacterial Items'!$CX$3:$DH$3,0))</f>
        <v>377</v>
      </c>
      <c r="L101" s="59">
        <f>INDEX('(Data)Antibacterial Items'!$CX$4:$DH$46,MATCH($C$92,'(Data)Antibacterial Items'!$C$4:$C$46,0),MATCH(L$93,'(Data)Antibacterial Items'!$CX$3:$DH$3,0))</f>
        <v>194</v>
      </c>
      <c r="M101" s="59">
        <f>INDEX('(Data)Antibacterial Items'!$CX$4:$DH$46,MATCH($C$92,'(Data)Antibacterial Items'!$C$4:$C$46,0),MATCH(M$93,'(Data)Antibacterial Items'!$CX$3:$DH$3,0))</f>
        <v>271627</v>
      </c>
      <c r="AP101" s="243"/>
      <c r="AZ101" s="36"/>
    </row>
    <row r="102" spans="2:52" x14ac:dyDescent="0.2">
      <c r="B102" s="199">
        <v>44166</v>
      </c>
      <c r="C102" s="56">
        <f>INDEX('(Data)Antibacterial Items'!$DI$4:$DS$46,MATCH($C$92,'(Data)Antibacterial Items'!$C$4:$C$46,0),MATCH(C$93,'(Data)Antibacterial Items'!$DI$3:$DS$3,0))</f>
        <v>189519</v>
      </c>
      <c r="D102" s="56">
        <f>INDEX('(Data)Antibacterial Items'!$DI$4:$DS$46,MATCH($C$92,'(Data)Antibacterial Items'!$C$4:$C$46,0),MATCH(D$93,'(Data)Antibacterial Items'!$DI$3:$DS$3,0))</f>
        <v>79630</v>
      </c>
      <c r="E102" s="56">
        <f>INDEX('(Data)Antibacterial Items'!$DI$4:$DS$46,MATCH($C$92,'(Data)Antibacterial Items'!$C$4:$C$46,0),MATCH(E$93,'(Data)Antibacterial Items'!$DI$3:$DS$3,0))</f>
        <v>7455</v>
      </c>
      <c r="F102" s="56">
        <f>INDEX('(Data)Antibacterial Items'!$DI$4:$DS$46,MATCH($C$92,'(Data)Antibacterial Items'!$C$4:$C$46,0),MATCH(F$93,'(Data)Antibacterial Items'!$DI$3:$DS$3,0))</f>
        <v>1585</v>
      </c>
      <c r="G102" s="56">
        <f>INDEX('(Data)Antibacterial Items'!$DI$4:$DS$46,MATCH($C$92,'(Data)Antibacterial Items'!$C$4:$C$46,0),MATCH(G$93,'(Data)Antibacterial Items'!$DI$3:$DS$3,0))</f>
        <v>2152</v>
      </c>
      <c r="H102" s="56">
        <f>INDEX('(Data)Antibacterial Items'!$DI$4:$DS$46,MATCH($C$92,'(Data)Antibacterial Items'!$C$4:$C$46,0),MATCH(H$93,'(Data)Antibacterial Items'!$DI$3:$DS$3,0))</f>
        <v>1212</v>
      </c>
      <c r="I102" s="56">
        <f>INDEX('(Data)Antibacterial Items'!$DI$4:$DS$46,MATCH($C$92,'(Data)Antibacterial Items'!$C$4:$C$46,0),MATCH(I$93,'(Data)Antibacterial Items'!$DI$3:$DS$3,0))</f>
        <v>1151</v>
      </c>
      <c r="J102" s="56">
        <f>INDEX('(Data)Antibacterial Items'!$DI$4:$DS$46,MATCH($C$92,'(Data)Antibacterial Items'!$C$4:$C$46,0),MATCH(J$93,'(Data)Antibacterial Items'!$DI$3:$DS$3,0))</f>
        <v>482</v>
      </c>
      <c r="K102" s="56">
        <f>INDEX('(Data)Antibacterial Items'!$DI$4:$DS$46,MATCH($C$92,'(Data)Antibacterial Items'!$C$4:$C$46,0),MATCH(K$93,'(Data)Antibacterial Items'!$DI$3:$DS$3,0))</f>
        <v>491</v>
      </c>
      <c r="L102" s="56">
        <f>INDEX('(Data)Antibacterial Items'!$DI$4:$DS$46,MATCH($C$92,'(Data)Antibacterial Items'!$C$4:$C$46,0),MATCH(L$93,'(Data)Antibacterial Items'!$DI$3:$DS$3,0))</f>
        <v>205</v>
      </c>
      <c r="M102" s="56">
        <f>INDEX('(Data)Antibacterial Items'!$DI$4:$DS$46,MATCH($C$92,'(Data)Antibacterial Items'!$C$4:$C$46,0),MATCH(M$93,'(Data)Antibacterial Items'!$DI$3:$DS$3,0))</f>
        <v>283882</v>
      </c>
      <c r="AP102" s="243"/>
      <c r="AZ102" s="36"/>
    </row>
    <row r="103" spans="2:52" x14ac:dyDescent="0.2">
      <c r="B103" s="198">
        <v>44197</v>
      </c>
      <c r="C103" s="59">
        <f>INDEX('(Data)Antibacterial Items'!$DT$4:$ED$46,MATCH($C$92,'(Data)Antibacterial Items'!$C$4:$C$46,0),MATCH(C$93,'(Data)Antibacterial Items'!$DT$3:$ED$3,0))</f>
        <v>165950</v>
      </c>
      <c r="D103" s="59">
        <f>INDEX('(Data)Antibacterial Items'!$DT$4:$ED$46,MATCH($C$92,'(Data)Antibacterial Items'!$C$4:$C$46,0),MATCH(D$93,'(Data)Antibacterial Items'!$DT$3:$ED$3,0))</f>
        <v>73437</v>
      </c>
      <c r="E103" s="59">
        <f>INDEX('(Data)Antibacterial Items'!$DT$4:$ED$46,MATCH($C$92,'(Data)Antibacterial Items'!$C$4:$C$46,0),MATCH(E$93,'(Data)Antibacterial Items'!$DT$3:$ED$3,0))</f>
        <v>6090</v>
      </c>
      <c r="F103" s="59">
        <f>INDEX('(Data)Antibacterial Items'!$DT$4:$ED$46,MATCH($C$92,'(Data)Antibacterial Items'!$C$4:$C$46,0),MATCH(F$93,'(Data)Antibacterial Items'!$DT$3:$ED$3,0))</f>
        <v>1401</v>
      </c>
      <c r="G103" s="59">
        <f>INDEX('(Data)Antibacterial Items'!$DT$4:$ED$46,MATCH($C$92,'(Data)Antibacterial Items'!$C$4:$C$46,0),MATCH(G$93,'(Data)Antibacterial Items'!$DT$3:$ED$3,0))</f>
        <v>2040</v>
      </c>
      <c r="H103" s="59">
        <f>INDEX('(Data)Antibacterial Items'!$DT$4:$ED$46,MATCH($C$92,'(Data)Antibacterial Items'!$C$4:$C$46,0),MATCH(H$93,'(Data)Antibacterial Items'!$DT$3:$ED$3,0))</f>
        <v>970</v>
      </c>
      <c r="I103" s="59">
        <f>INDEX('(Data)Antibacterial Items'!$DT$4:$ED$46,MATCH($C$92,'(Data)Antibacterial Items'!$C$4:$C$46,0),MATCH(I$93,'(Data)Antibacterial Items'!$DT$3:$ED$3,0))</f>
        <v>1020</v>
      </c>
      <c r="J103" s="59">
        <f>INDEX('(Data)Antibacterial Items'!$DT$4:$ED$46,MATCH($C$92,'(Data)Antibacterial Items'!$C$4:$C$46,0),MATCH(J$93,'(Data)Antibacterial Items'!$DT$3:$ED$3,0))</f>
        <v>420</v>
      </c>
      <c r="K103" s="59">
        <f>INDEX('(Data)Antibacterial Items'!$DT$4:$ED$46,MATCH($C$92,'(Data)Antibacterial Items'!$C$4:$C$46,0),MATCH(K$93,'(Data)Antibacterial Items'!$DT$3:$ED$3,0))</f>
        <v>337</v>
      </c>
      <c r="L103" s="59">
        <f>INDEX('(Data)Antibacterial Items'!$DT$4:$ED$46,MATCH($C$92,'(Data)Antibacterial Items'!$C$4:$C$46,0),MATCH(L$93,'(Data)Antibacterial Items'!$DT$3:$ED$3,0))</f>
        <v>209</v>
      </c>
      <c r="M103" s="59">
        <f>INDEX('(Data)Antibacterial Items'!$DT$4:$ED$46,MATCH($C$92,'(Data)Antibacterial Items'!$C$4:$C$46,0),MATCH(M$93,'(Data)Antibacterial Items'!$DT$3:$ED$3,0))</f>
        <v>251874</v>
      </c>
      <c r="AP103" s="243"/>
      <c r="AZ103" s="36"/>
    </row>
    <row r="104" spans="2:52" x14ac:dyDescent="0.2">
      <c r="B104" s="199">
        <v>44228</v>
      </c>
      <c r="C104" s="56">
        <f>INDEX('(Data)Antibacterial Items'!$EE$4:$EO$46,MATCH($C$92,'(Data)Antibacterial Items'!$C$4:$C$46,0),MATCH(C$93,'(Data)Antibacterial Items'!$EE$3:$EO$3,0))</f>
        <v>159157</v>
      </c>
      <c r="D104" s="56">
        <f>INDEX('(Data)Antibacterial Items'!$EE$4:$EO$46,MATCH($C$92,'(Data)Antibacterial Items'!$C$4:$C$46,0),MATCH(D$93,'(Data)Antibacterial Items'!$EE$3:$EO$3,0))</f>
        <v>69614</v>
      </c>
      <c r="E104" s="56">
        <f>INDEX('(Data)Antibacterial Items'!$EE$4:$EO$46,MATCH($C$92,'(Data)Antibacterial Items'!$C$4:$C$46,0),MATCH(E$93,'(Data)Antibacterial Items'!$EE$3:$EO$3,0))</f>
        <v>5539</v>
      </c>
      <c r="F104" s="56">
        <f>INDEX('(Data)Antibacterial Items'!$EE$4:$EO$46,MATCH($C$92,'(Data)Antibacterial Items'!$C$4:$C$46,0),MATCH(F$93,'(Data)Antibacterial Items'!$EE$3:$EO$3,0))</f>
        <v>1384</v>
      </c>
      <c r="G104" s="56">
        <f>INDEX('(Data)Antibacterial Items'!$EE$4:$EO$46,MATCH($C$92,'(Data)Antibacterial Items'!$C$4:$C$46,0),MATCH(G$93,'(Data)Antibacterial Items'!$EE$3:$EO$3,0))</f>
        <v>1826</v>
      </c>
      <c r="H104" s="56">
        <f>INDEX('(Data)Antibacterial Items'!$EE$4:$EO$46,MATCH($C$92,'(Data)Antibacterial Items'!$C$4:$C$46,0),MATCH(H$93,'(Data)Antibacterial Items'!$EE$3:$EO$3,0))</f>
        <v>948</v>
      </c>
      <c r="I104" s="56">
        <f>INDEX('(Data)Antibacterial Items'!$EE$4:$EO$46,MATCH($C$92,'(Data)Antibacterial Items'!$C$4:$C$46,0),MATCH(I$93,'(Data)Antibacterial Items'!$EE$3:$EO$3,0))</f>
        <v>962</v>
      </c>
      <c r="J104" s="56">
        <f>INDEX('(Data)Antibacterial Items'!$EE$4:$EO$46,MATCH($C$92,'(Data)Antibacterial Items'!$C$4:$C$46,0),MATCH(J$93,'(Data)Antibacterial Items'!$EE$3:$EO$3,0))</f>
        <v>352</v>
      </c>
      <c r="K104" s="56">
        <f>INDEX('(Data)Antibacterial Items'!$EE$4:$EO$46,MATCH($C$92,'(Data)Antibacterial Items'!$C$4:$C$46,0),MATCH(K$93,'(Data)Antibacterial Items'!$EE$3:$EO$3,0))</f>
        <v>324</v>
      </c>
      <c r="L104" s="56">
        <f>INDEX('(Data)Antibacterial Items'!$EE$4:$EO$46,MATCH($C$92,'(Data)Antibacterial Items'!$C$4:$C$46,0),MATCH(L$93,'(Data)Antibacterial Items'!$EE$3:$EO$3,0))</f>
        <v>194</v>
      </c>
      <c r="M104" s="56">
        <f>INDEX('(Data)Antibacterial Items'!$EE$4:$EO$46,MATCH($C$92,'(Data)Antibacterial Items'!$C$4:$C$46,0),MATCH(M$93,'(Data)Antibacterial Items'!$EE$3:$EO$3,0))</f>
        <v>240300</v>
      </c>
      <c r="AP104" s="243"/>
      <c r="AZ104" s="36"/>
    </row>
    <row r="105" spans="2:52" x14ac:dyDescent="0.2">
      <c r="B105" s="198">
        <v>44256</v>
      </c>
      <c r="C105" s="59">
        <f>INDEX('(Data)Antibacterial Items'!$EP$4:$EZ$46,MATCH($C$92,'(Data)Antibacterial Items'!$C$4:$C$46,0),MATCH(C$93,'(Data)Antibacterial Items'!$EP$3:$EZ$3,0))</f>
        <v>180059</v>
      </c>
      <c r="D105" s="59">
        <f>INDEX('(Data)Antibacterial Items'!$EP$4:$EZ$46,MATCH($C$92,'(Data)Antibacterial Items'!$C$4:$C$46,0),MATCH(D$93,'(Data)Antibacterial Items'!$EP$3:$EZ$3,0))</f>
        <v>78746</v>
      </c>
      <c r="E105" s="59">
        <f>INDEX('(Data)Antibacterial Items'!$EP$4:$EZ$46,MATCH($C$92,'(Data)Antibacterial Items'!$C$4:$C$46,0),MATCH(E$93,'(Data)Antibacterial Items'!$EP$3:$EZ$3,0))</f>
        <v>6715</v>
      </c>
      <c r="F105" s="59">
        <f>INDEX('(Data)Antibacterial Items'!$EP$4:$EZ$46,MATCH($C$92,'(Data)Antibacterial Items'!$C$4:$C$46,0),MATCH(F$93,'(Data)Antibacterial Items'!$EP$3:$EZ$3,0))</f>
        <v>1485</v>
      </c>
      <c r="G105" s="59">
        <f>INDEX('(Data)Antibacterial Items'!$EP$4:$EZ$46,MATCH($C$92,'(Data)Antibacterial Items'!$C$4:$C$46,0),MATCH(G$93,'(Data)Antibacterial Items'!$EP$3:$EZ$3,0))</f>
        <v>1989</v>
      </c>
      <c r="H105" s="59">
        <f>INDEX('(Data)Antibacterial Items'!$EP$4:$EZ$46,MATCH($C$92,'(Data)Antibacterial Items'!$C$4:$C$46,0),MATCH(H$93,'(Data)Antibacterial Items'!$EP$3:$EZ$3,0))</f>
        <v>1138</v>
      </c>
      <c r="I105" s="59">
        <f>INDEX('(Data)Antibacterial Items'!$EP$4:$EZ$46,MATCH($C$92,'(Data)Antibacterial Items'!$C$4:$C$46,0),MATCH(I$93,'(Data)Antibacterial Items'!$EP$3:$EZ$3,0))</f>
        <v>1109</v>
      </c>
      <c r="J105" s="59">
        <f>INDEX('(Data)Antibacterial Items'!$EP$4:$EZ$46,MATCH($C$92,'(Data)Antibacterial Items'!$C$4:$C$46,0),MATCH(J$93,'(Data)Antibacterial Items'!$EP$3:$EZ$3,0))</f>
        <v>441</v>
      </c>
      <c r="K105" s="59">
        <f>INDEX('(Data)Antibacterial Items'!$EP$4:$EZ$46,MATCH($C$92,'(Data)Antibacterial Items'!$C$4:$C$46,0),MATCH(K$93,'(Data)Antibacterial Items'!$EP$3:$EZ$3,0))</f>
        <v>373</v>
      </c>
      <c r="L105" s="59">
        <f>INDEX('(Data)Antibacterial Items'!$EP$4:$EZ$46,MATCH($C$92,'(Data)Antibacterial Items'!$C$4:$C$46,0),MATCH(L$93,'(Data)Antibacterial Items'!$EP$3:$EZ$3,0))</f>
        <v>246</v>
      </c>
      <c r="M105" s="59">
        <f>INDEX('(Data)Antibacterial Items'!$EP$4:$EZ$46,MATCH($C$92,'(Data)Antibacterial Items'!$C$4:$C$46,0),MATCH(M$93,'(Data)Antibacterial Items'!$EP$3:$EZ$3,0))</f>
        <v>272301</v>
      </c>
      <c r="AP105" s="243"/>
      <c r="AZ105" s="36"/>
    </row>
    <row r="106" spans="2:52" x14ac:dyDescent="0.2">
      <c r="B106" s="199">
        <v>44287</v>
      </c>
      <c r="C106" s="56">
        <f>INDEX('(Data)Antibacterial Items'!$FA$4:$FK$46,MATCH($C$92,'(Data)Antibacterial Items'!$C$4:$C$46,0),MATCH(C$93,'(Data)Antibacterial Items'!$FA$3:$FK$3,0))</f>
        <v>162572</v>
      </c>
      <c r="D106" s="56">
        <f>INDEX('(Data)Antibacterial Items'!$FA$4:$FK$46,MATCH($C$92,'(Data)Antibacterial Items'!$C$4:$C$46,0),MATCH(D$93,'(Data)Antibacterial Items'!$FA$3:$FK$3,0))</f>
        <v>69298</v>
      </c>
      <c r="E106" s="56">
        <f>INDEX('(Data)Antibacterial Items'!$FA$4:$FK$46,MATCH($C$92,'(Data)Antibacterial Items'!$C$4:$C$46,0),MATCH(E$93,'(Data)Antibacterial Items'!$FA$3:$FK$3,0))</f>
        <v>6018</v>
      </c>
      <c r="F106" s="56">
        <f>INDEX('(Data)Antibacterial Items'!$FA$4:$FK$46,MATCH($C$92,'(Data)Antibacterial Items'!$C$4:$C$46,0),MATCH(F$93,'(Data)Antibacterial Items'!$FA$3:$FK$3,0))</f>
        <v>1393</v>
      </c>
      <c r="G106" s="56">
        <f>INDEX('(Data)Antibacterial Items'!$FA$4:$FK$46,MATCH($C$92,'(Data)Antibacterial Items'!$C$4:$C$46,0),MATCH(G$93,'(Data)Antibacterial Items'!$FA$3:$FK$3,0))</f>
        <v>2029</v>
      </c>
      <c r="H106" s="56">
        <f>INDEX('(Data)Antibacterial Items'!$FA$4:$FK$46,MATCH($C$92,'(Data)Antibacterial Items'!$C$4:$C$46,0),MATCH(H$93,'(Data)Antibacterial Items'!$FA$3:$FK$3,0))</f>
        <v>1012</v>
      </c>
      <c r="I106" s="56">
        <f>INDEX('(Data)Antibacterial Items'!$FA$4:$FK$46,MATCH($C$92,'(Data)Antibacterial Items'!$C$4:$C$46,0),MATCH(I$93,'(Data)Antibacterial Items'!$FA$3:$FK$3,0))</f>
        <v>1056</v>
      </c>
      <c r="J106" s="56">
        <f>INDEX('(Data)Antibacterial Items'!$FA$4:$FK$46,MATCH($C$92,'(Data)Antibacterial Items'!$C$4:$C$46,0),MATCH(J$93,'(Data)Antibacterial Items'!$FA$3:$FK$3,0))</f>
        <v>374</v>
      </c>
      <c r="K106" s="56">
        <f>INDEX('(Data)Antibacterial Items'!$FA$4:$FK$46,MATCH($C$92,'(Data)Antibacterial Items'!$C$4:$C$46,0),MATCH(K$93,'(Data)Antibacterial Items'!$FA$3:$FK$3,0))</f>
        <v>333</v>
      </c>
      <c r="L106" s="56">
        <f>INDEX('(Data)Antibacterial Items'!$FA$4:$FK$46,MATCH($C$92,'(Data)Antibacterial Items'!$C$4:$C$46,0),MATCH(L$93,'(Data)Antibacterial Items'!$FA$3:$FK$3,0))</f>
        <v>197</v>
      </c>
      <c r="M106" s="56">
        <f>INDEX('(Data)Antibacterial Items'!$FA$4:$FK$46,MATCH($C$92,'(Data)Antibacterial Items'!$C$4:$C$46,0),MATCH(M$93,'(Data)Antibacterial Items'!$FA$3:$FK$3,0))</f>
        <v>244282</v>
      </c>
      <c r="AP106" s="243"/>
      <c r="AZ106" s="36"/>
    </row>
    <row r="107" spans="2:52" x14ac:dyDescent="0.2">
      <c r="B107" s="198">
        <v>44317</v>
      </c>
      <c r="C107" s="59">
        <f>INDEX('(Data)Antibacterial Items'!$FL$4:$FV$46,MATCH($C$92,'(Data)Antibacterial Items'!$C$4:$C$46,0),MATCH(C$93,'(Data)Antibacterial Items'!$FL$3:$FV$3,0))</f>
        <v>159534</v>
      </c>
      <c r="D107" s="59">
        <f>INDEX('(Data)Antibacterial Items'!$FL$4:$FV$46,MATCH($C$92,'(Data)Antibacterial Items'!$C$4:$C$46,0),MATCH(D$93,'(Data)Antibacterial Items'!$FL$3:$FV$3,0))</f>
        <v>67793</v>
      </c>
      <c r="E107" s="59">
        <f>INDEX('(Data)Antibacterial Items'!$FL$4:$FV$46,MATCH($C$92,'(Data)Antibacterial Items'!$C$4:$C$46,0),MATCH(E$93,'(Data)Antibacterial Items'!$FL$3:$FV$3,0))</f>
        <v>5848</v>
      </c>
      <c r="F107" s="59">
        <f>INDEX('(Data)Antibacterial Items'!$FL$4:$FV$46,MATCH($C$92,'(Data)Antibacterial Items'!$C$4:$C$46,0),MATCH(F$93,'(Data)Antibacterial Items'!$FL$3:$FV$3,0))</f>
        <v>1388</v>
      </c>
      <c r="G107" s="59">
        <f>INDEX('(Data)Antibacterial Items'!$FL$4:$FV$46,MATCH($C$92,'(Data)Antibacterial Items'!$C$4:$C$46,0),MATCH(G$93,'(Data)Antibacterial Items'!$FL$3:$FV$3,0))</f>
        <v>1903</v>
      </c>
      <c r="H107" s="59">
        <f>INDEX('(Data)Antibacterial Items'!$FL$4:$FV$46,MATCH($C$92,'(Data)Antibacterial Items'!$C$4:$C$46,0),MATCH(H$93,'(Data)Antibacterial Items'!$FL$3:$FV$3,0))</f>
        <v>949</v>
      </c>
      <c r="I107" s="59">
        <f>INDEX('(Data)Antibacterial Items'!$FL$4:$FV$46,MATCH($C$92,'(Data)Antibacterial Items'!$C$4:$C$46,0),MATCH(I$93,'(Data)Antibacterial Items'!$FL$3:$FV$3,0))</f>
        <v>1008</v>
      </c>
      <c r="J107" s="59">
        <f>INDEX('(Data)Antibacterial Items'!$FL$4:$FV$46,MATCH($C$92,'(Data)Antibacterial Items'!$C$4:$C$46,0),MATCH(J$93,'(Data)Antibacterial Items'!$FL$3:$FV$3,0))</f>
        <v>368</v>
      </c>
      <c r="K107" s="59">
        <f>INDEX('(Data)Antibacterial Items'!$FL$4:$FV$46,MATCH($C$92,'(Data)Antibacterial Items'!$C$4:$C$46,0),MATCH(K$93,'(Data)Antibacterial Items'!$FL$3:$FV$3,0))</f>
        <v>404</v>
      </c>
      <c r="L107" s="59">
        <f>INDEX('(Data)Antibacterial Items'!$FL$4:$FV$46,MATCH($C$92,'(Data)Antibacterial Items'!$C$4:$C$46,0),MATCH(L$93,'(Data)Antibacterial Items'!$FL$3:$FV$3,0))</f>
        <v>233</v>
      </c>
      <c r="M107" s="59">
        <f>INDEX('(Data)Antibacterial Items'!$FL$4:$FV$46,MATCH($C$92,'(Data)Antibacterial Items'!$C$4:$C$46,0),MATCH(M$93,'(Data)Antibacterial Items'!$FL$3:$FV$3,0))</f>
        <v>239428</v>
      </c>
      <c r="AP107" s="243"/>
      <c r="AZ107" s="36"/>
    </row>
    <row r="108" spans="2:52" x14ac:dyDescent="0.2">
      <c r="B108" s="199">
        <v>44348</v>
      </c>
      <c r="C108" s="56">
        <f>INDEX('(Data)Antibacterial Items'!$FW$4:$GG$46,MATCH($C$92,'(Data)Antibacterial Items'!$C$4:$C$46,0),MATCH(C$93,'(Data)Antibacterial Items'!$FW$3:$GG$3,0))</f>
        <v>161101</v>
      </c>
      <c r="D108" s="56">
        <f>INDEX('(Data)Antibacterial Items'!$FW$4:$GG$46,MATCH($C$92,'(Data)Antibacterial Items'!$C$4:$C$46,0),MATCH(D$93,'(Data)Antibacterial Items'!$FW$3:$GG$3,0))</f>
        <v>68761</v>
      </c>
      <c r="E108" s="56">
        <f>INDEX('(Data)Antibacterial Items'!$FW$4:$GG$46,MATCH($C$92,'(Data)Antibacterial Items'!$C$4:$C$46,0),MATCH(E$93,'(Data)Antibacterial Items'!$FW$3:$GG$3,0))</f>
        <v>5554</v>
      </c>
      <c r="F108" s="56">
        <f>INDEX('(Data)Antibacterial Items'!$FW$4:$GG$46,MATCH($C$92,'(Data)Antibacterial Items'!$C$4:$C$46,0),MATCH(F$93,'(Data)Antibacterial Items'!$FW$3:$GG$3,0))</f>
        <v>1384</v>
      </c>
      <c r="G108" s="56">
        <f>INDEX('(Data)Antibacterial Items'!$FW$4:$GG$46,MATCH($C$92,'(Data)Antibacterial Items'!$C$4:$C$46,0),MATCH(G$93,'(Data)Antibacterial Items'!$FW$3:$GG$3,0))</f>
        <v>2075</v>
      </c>
      <c r="H108" s="56">
        <f>INDEX('(Data)Antibacterial Items'!$FW$4:$GG$46,MATCH($C$92,'(Data)Antibacterial Items'!$C$4:$C$46,0),MATCH(H$93,'(Data)Antibacterial Items'!$FW$3:$GG$3,0))</f>
        <v>980</v>
      </c>
      <c r="I108" s="56">
        <f>INDEX('(Data)Antibacterial Items'!$FW$4:$GG$46,MATCH($C$92,'(Data)Antibacterial Items'!$C$4:$C$46,0),MATCH(I$93,'(Data)Antibacterial Items'!$FW$3:$GG$3,0))</f>
        <v>1060</v>
      </c>
      <c r="J108" s="56">
        <f>INDEX('(Data)Antibacterial Items'!$FW$4:$GG$46,MATCH($C$92,'(Data)Antibacterial Items'!$C$4:$C$46,0),MATCH(J$93,'(Data)Antibacterial Items'!$FW$3:$GG$3,0))</f>
        <v>382</v>
      </c>
      <c r="K108" s="56">
        <f>INDEX('(Data)Antibacterial Items'!$FW$4:$GG$46,MATCH($C$92,'(Data)Antibacterial Items'!$C$4:$C$46,0),MATCH(K$93,'(Data)Antibacterial Items'!$FW$3:$GG$3,0))</f>
        <v>386</v>
      </c>
      <c r="L108" s="56">
        <f>INDEX('(Data)Antibacterial Items'!$FW$4:$GG$46,MATCH($C$92,'(Data)Antibacterial Items'!$C$4:$C$46,0),MATCH(L$93,'(Data)Antibacterial Items'!$FW$3:$GG$3,0))</f>
        <v>204</v>
      </c>
      <c r="M108" s="56">
        <f>INDEX('(Data)Antibacterial Items'!$FW$4:$GG$46,MATCH($C$92,'(Data)Antibacterial Items'!$C$4:$C$46,0),MATCH(M$93,'(Data)Antibacterial Items'!$FW$3:$GG$3,0))</f>
        <v>241887</v>
      </c>
      <c r="AP108" s="243"/>
      <c r="AZ108" s="36"/>
    </row>
    <row r="109" spans="2:52" x14ac:dyDescent="0.2">
      <c r="B109" s="198">
        <v>44378</v>
      </c>
      <c r="C109" s="59">
        <f>INDEX('(Data)Antibacterial Items'!$GH$4:$GR$46,MATCH($C$92,'(Data)Antibacterial Items'!$C$4:$C$46,0),MATCH(C$93,'(Data)Antibacterial Items'!$GH$3:$GR$3,0))</f>
        <v>157596</v>
      </c>
      <c r="D109" s="59">
        <f>INDEX('(Data)Antibacterial Items'!$GH$4:$GR$46,MATCH($C$92,'(Data)Antibacterial Items'!$C$4:$C$46,0),MATCH(D$93,'(Data)Antibacterial Items'!$GH$3:$GR$3,0))</f>
        <v>67870</v>
      </c>
      <c r="E109" s="59">
        <f>INDEX('(Data)Antibacterial Items'!$GH$4:$GR$46,MATCH($C$92,'(Data)Antibacterial Items'!$C$4:$C$46,0),MATCH(E$93,'(Data)Antibacterial Items'!$GH$3:$GR$3,0))</f>
        <v>5629</v>
      </c>
      <c r="F109" s="59">
        <f>INDEX('(Data)Antibacterial Items'!$GH$4:$GR$46,MATCH($C$92,'(Data)Antibacterial Items'!$C$4:$C$46,0),MATCH(F$93,'(Data)Antibacterial Items'!$GH$3:$GR$3,0))</f>
        <v>1319</v>
      </c>
      <c r="G109" s="59">
        <f>INDEX('(Data)Antibacterial Items'!$GH$4:$GR$46,MATCH($C$92,'(Data)Antibacterial Items'!$C$4:$C$46,0),MATCH(G$93,'(Data)Antibacterial Items'!$GH$3:$GR$3,0))</f>
        <v>2141</v>
      </c>
      <c r="H109" s="59">
        <f>INDEX('(Data)Antibacterial Items'!$GH$4:$GR$46,MATCH($C$92,'(Data)Antibacterial Items'!$C$4:$C$46,0),MATCH(H$93,'(Data)Antibacterial Items'!$GH$3:$GR$3,0))</f>
        <v>951</v>
      </c>
      <c r="I109" s="59">
        <f>INDEX('(Data)Antibacterial Items'!$GH$4:$GR$46,MATCH($C$92,'(Data)Antibacterial Items'!$C$4:$C$46,0),MATCH(I$93,'(Data)Antibacterial Items'!$GH$3:$GR$3,0))</f>
        <v>1050</v>
      </c>
      <c r="J109" s="59">
        <f>INDEX('(Data)Antibacterial Items'!$GH$4:$GR$46,MATCH($C$92,'(Data)Antibacterial Items'!$C$4:$C$46,0),MATCH(J$93,'(Data)Antibacterial Items'!$GH$3:$GR$3,0))</f>
        <v>367</v>
      </c>
      <c r="K109" s="59">
        <f>INDEX('(Data)Antibacterial Items'!$GH$4:$GR$46,MATCH($C$92,'(Data)Antibacterial Items'!$C$4:$C$46,0),MATCH(K$93,'(Data)Antibacterial Items'!$GH$3:$GR$3,0))</f>
        <v>493</v>
      </c>
      <c r="L109" s="59">
        <f>INDEX('(Data)Antibacterial Items'!$GH$4:$GR$46,MATCH($C$92,'(Data)Antibacterial Items'!$C$4:$C$46,0),MATCH(L$93,'(Data)Antibacterial Items'!$GH$3:$GR$3,0))</f>
        <v>218</v>
      </c>
      <c r="M109" s="59">
        <f>INDEX('(Data)Antibacterial Items'!$GH$4:$GR$46,MATCH($C$92,'(Data)Antibacterial Items'!$C$4:$C$46,0),MATCH(M$93,'(Data)Antibacterial Items'!$GH$3:$GR$3,0))</f>
        <v>237634</v>
      </c>
      <c r="AP109" s="243"/>
      <c r="AZ109" s="36"/>
    </row>
    <row r="110" spans="2:52" x14ac:dyDescent="0.2">
      <c r="B110" s="199">
        <v>44409</v>
      </c>
      <c r="C110" s="56">
        <f>INDEX('(Data)Antibacterial Items'!$GS$4:$HC$46,MATCH($C$92,'(Data)Antibacterial Items'!$C$4:$C$46,0),MATCH(C$93,'(Data)Antibacterial Items'!$GS$3:$HC$3,0))</f>
        <v>149981</v>
      </c>
      <c r="D110" s="56">
        <f>INDEX('(Data)Antibacterial Items'!$GS$4:$HC$46,MATCH($C$92,'(Data)Antibacterial Items'!$C$4:$C$46,0),MATCH(D$93,'(Data)Antibacterial Items'!$GS$3:$HC$3,0))</f>
        <v>65166</v>
      </c>
      <c r="E110" s="56">
        <f>INDEX('(Data)Antibacterial Items'!$GS$4:$HC$46,MATCH($C$92,'(Data)Antibacterial Items'!$C$4:$C$46,0),MATCH(E$93,'(Data)Antibacterial Items'!$GS$3:$HC$3,0))</f>
        <v>5283</v>
      </c>
      <c r="F110" s="56">
        <f>INDEX('(Data)Antibacterial Items'!$GS$4:$HC$46,MATCH($C$92,'(Data)Antibacterial Items'!$C$4:$C$46,0),MATCH(F$93,'(Data)Antibacterial Items'!$GS$3:$HC$3,0))</f>
        <v>1224</v>
      </c>
      <c r="G110" s="56">
        <f>INDEX('(Data)Antibacterial Items'!$GS$4:$HC$46,MATCH($C$92,'(Data)Antibacterial Items'!$C$4:$C$46,0),MATCH(G$93,'(Data)Antibacterial Items'!$GS$3:$HC$3,0))</f>
        <v>2220</v>
      </c>
      <c r="H110" s="56">
        <f>INDEX('(Data)Antibacterial Items'!$GS$4:$HC$46,MATCH($C$92,'(Data)Antibacterial Items'!$C$4:$C$46,0),MATCH(H$93,'(Data)Antibacterial Items'!$GS$3:$HC$3,0))</f>
        <v>931</v>
      </c>
      <c r="I110" s="56">
        <f>INDEX('(Data)Antibacterial Items'!$GS$4:$HC$46,MATCH($C$92,'(Data)Antibacterial Items'!$C$4:$C$46,0),MATCH(I$93,'(Data)Antibacterial Items'!$GS$3:$HC$3,0))</f>
        <v>968</v>
      </c>
      <c r="J110" s="56">
        <f>INDEX('(Data)Antibacterial Items'!$GS$4:$HC$46,MATCH($C$92,'(Data)Antibacterial Items'!$C$4:$C$46,0),MATCH(J$93,'(Data)Antibacterial Items'!$GS$3:$HC$3,0))</f>
        <v>379</v>
      </c>
      <c r="K110" s="56">
        <f>INDEX('(Data)Antibacterial Items'!$GS$4:$HC$46,MATCH($C$92,'(Data)Antibacterial Items'!$C$4:$C$46,0),MATCH(K$93,'(Data)Antibacterial Items'!$GS$3:$HC$3,0))</f>
        <v>426</v>
      </c>
      <c r="L110" s="56">
        <f>INDEX('(Data)Antibacterial Items'!$GS$4:$HC$46,MATCH($C$92,'(Data)Antibacterial Items'!$C$4:$C$46,0),MATCH(L$93,'(Data)Antibacterial Items'!$GS$3:$HC$3,0))</f>
        <v>199</v>
      </c>
      <c r="M110" s="56">
        <f>INDEX('(Data)Antibacterial Items'!$GS$4:$HC$46,MATCH($C$92,'(Data)Antibacterial Items'!$C$4:$C$46,0),MATCH(M$93,'(Data)Antibacterial Items'!$GS$3:$HC$3,0))</f>
        <v>226777</v>
      </c>
      <c r="AP110" s="243"/>
      <c r="AZ110" s="36"/>
    </row>
    <row r="111" spans="2:52" x14ac:dyDescent="0.2">
      <c r="B111" s="198">
        <v>44440</v>
      </c>
      <c r="C111" s="59">
        <f>INDEX('(Data)Antibacterial Items'!$HD$4:$HN$46,MATCH($C$92,'(Data)Antibacterial Items'!$C$4:$C$46,0),MATCH(C$93,'(Data)Antibacterial Items'!$HD$3:$HN$3,0))</f>
        <v>157652</v>
      </c>
      <c r="D111" s="59">
        <f>INDEX('(Data)Antibacterial Items'!$HD$4:$HN$46,MATCH($C$92,'(Data)Antibacterial Items'!$C$4:$C$46,0),MATCH(D$93,'(Data)Antibacterial Items'!$HD$3:$HN$3,0))</f>
        <v>67484</v>
      </c>
      <c r="E111" s="59">
        <f>INDEX('(Data)Antibacterial Items'!$HD$4:$HN$46,MATCH($C$92,'(Data)Antibacterial Items'!$C$4:$C$46,0),MATCH(E$93,'(Data)Antibacterial Items'!$HD$3:$HN$3,0))</f>
        <v>5467</v>
      </c>
      <c r="F111" s="59">
        <f>INDEX('(Data)Antibacterial Items'!$HD$4:$HN$46,MATCH($C$92,'(Data)Antibacterial Items'!$C$4:$C$46,0),MATCH(F$93,'(Data)Antibacterial Items'!$HD$3:$HN$3,0))</f>
        <v>1269</v>
      </c>
      <c r="G111" s="59">
        <f>INDEX('(Data)Antibacterial Items'!$HD$4:$HN$46,MATCH($C$92,'(Data)Antibacterial Items'!$C$4:$C$46,0),MATCH(G$93,'(Data)Antibacterial Items'!$HD$3:$HN$3,0))</f>
        <v>2352</v>
      </c>
      <c r="H111" s="59">
        <f>INDEX('(Data)Antibacterial Items'!$HD$4:$HN$46,MATCH($C$92,'(Data)Antibacterial Items'!$C$4:$C$46,0),MATCH(H$93,'(Data)Antibacterial Items'!$HD$3:$HN$3,0))</f>
        <v>935</v>
      </c>
      <c r="I111" s="59">
        <f>INDEX('(Data)Antibacterial Items'!$HD$4:$HN$46,MATCH($C$92,'(Data)Antibacterial Items'!$C$4:$C$46,0),MATCH(I$93,'(Data)Antibacterial Items'!$HD$3:$HN$3,0))</f>
        <v>1200</v>
      </c>
      <c r="J111" s="59">
        <f>INDEX('(Data)Antibacterial Items'!$HD$4:$HN$46,MATCH($C$92,'(Data)Antibacterial Items'!$C$4:$C$46,0),MATCH(J$93,'(Data)Antibacterial Items'!$HD$3:$HN$3,0))</f>
        <v>390</v>
      </c>
      <c r="K111" s="59">
        <f>INDEX('(Data)Antibacterial Items'!$HD$4:$HN$46,MATCH($C$92,'(Data)Antibacterial Items'!$C$4:$C$46,0),MATCH(K$93,'(Data)Antibacterial Items'!$HD$3:$HN$3,0))</f>
        <v>407</v>
      </c>
      <c r="L111" s="59">
        <f>INDEX('(Data)Antibacterial Items'!$HD$4:$HN$46,MATCH($C$92,'(Data)Antibacterial Items'!$C$4:$C$46,0),MATCH(L$93,'(Data)Antibacterial Items'!$HD$3:$HN$3,0))</f>
        <v>217</v>
      </c>
      <c r="M111" s="59">
        <f>INDEX('(Data)Antibacterial Items'!$HD$4:$HN$46,MATCH($C$92,'(Data)Antibacterial Items'!$C$4:$C$46,0),MATCH(M$93,'(Data)Antibacterial Items'!$HD$3:$HN$3,0))</f>
        <v>237373</v>
      </c>
      <c r="AP111" s="243"/>
      <c r="AZ111" s="36"/>
    </row>
    <row r="112" spans="2:52" x14ac:dyDescent="0.2">
      <c r="B112" s="199">
        <v>44470</v>
      </c>
      <c r="C112" s="56">
        <f>INDEX('(Data)Antibacterial Items'!$HO$4:$HY$46,MATCH($C$92,'(Data)Antibacterial Items'!$C$4:$C$46,0),MATCH(C$93,'(Data)Antibacterial Items'!$HO$3:$HY$3,0))</f>
        <v>155149</v>
      </c>
      <c r="D112" s="56">
        <f>INDEX('(Data)Antibacterial Items'!$HO$4:$HY$46,MATCH($C$92,'(Data)Antibacterial Items'!$C$4:$C$46,0),MATCH(D$93,'(Data)Antibacterial Items'!$HO$3:$HY$3,0))</f>
        <v>65872</v>
      </c>
      <c r="E112" s="56">
        <f>INDEX('(Data)Antibacterial Items'!$HO$4:$HY$46,MATCH($C$92,'(Data)Antibacterial Items'!$C$4:$C$46,0),MATCH(E$93,'(Data)Antibacterial Items'!$HO$3:$HY$3,0))</f>
        <v>5212</v>
      </c>
      <c r="F112" s="56">
        <f>INDEX('(Data)Antibacterial Items'!$HO$4:$HY$46,MATCH($C$92,'(Data)Antibacterial Items'!$C$4:$C$46,0),MATCH(F$93,'(Data)Antibacterial Items'!$HO$3:$HY$3,0))</f>
        <v>1279</v>
      </c>
      <c r="G112" s="56">
        <f>INDEX('(Data)Antibacterial Items'!$HO$4:$HY$46,MATCH($C$92,'(Data)Antibacterial Items'!$C$4:$C$46,0),MATCH(G$93,'(Data)Antibacterial Items'!$HO$3:$HY$3,0))</f>
        <v>2384</v>
      </c>
      <c r="H112" s="56">
        <f>INDEX('(Data)Antibacterial Items'!$HO$4:$HY$46,MATCH($C$92,'(Data)Antibacterial Items'!$C$4:$C$46,0),MATCH(H$93,'(Data)Antibacterial Items'!$HO$3:$HY$3,0))</f>
        <v>974</v>
      </c>
      <c r="I112" s="56">
        <f>INDEX('(Data)Antibacterial Items'!$HO$4:$HY$46,MATCH($C$92,'(Data)Antibacterial Items'!$C$4:$C$46,0),MATCH(I$93,'(Data)Antibacterial Items'!$HO$3:$HY$3,0))</f>
        <v>1160</v>
      </c>
      <c r="J112" s="56">
        <f>INDEX('(Data)Antibacterial Items'!$HO$4:$HY$46,MATCH($C$92,'(Data)Antibacterial Items'!$C$4:$C$46,0),MATCH(J$93,'(Data)Antibacterial Items'!$HO$3:$HY$3,0))</f>
        <v>362</v>
      </c>
      <c r="K112" s="56">
        <f>INDEX('(Data)Antibacterial Items'!$HO$4:$HY$46,MATCH($C$92,'(Data)Antibacterial Items'!$C$4:$C$46,0),MATCH(K$93,'(Data)Antibacterial Items'!$HO$3:$HY$3,0))</f>
        <v>357</v>
      </c>
      <c r="L112" s="56">
        <f>INDEX('(Data)Antibacterial Items'!$HO$4:$HY$46,MATCH($C$92,'(Data)Antibacterial Items'!$C$4:$C$46,0),MATCH(L$93,'(Data)Antibacterial Items'!$HO$3:$HY$3,0))</f>
        <v>213</v>
      </c>
      <c r="M112" s="56">
        <f>INDEX('(Data)Antibacterial Items'!$HO$4:$HY$46,MATCH($C$92,'(Data)Antibacterial Items'!$C$4:$C$46,0),MATCH(M$93,'(Data)Antibacterial Items'!$HO$3:$HY$3,0))</f>
        <v>232962</v>
      </c>
      <c r="AP112" s="243"/>
      <c r="AZ112" s="36"/>
    </row>
    <row r="113" spans="2:52" x14ac:dyDescent="0.2">
      <c r="B113" s="198">
        <v>44501</v>
      </c>
      <c r="C113" s="59">
        <f>INDEX('(Data)Antibacterial Items'!$HZ$4:$IJ$46,MATCH($C$92,'(Data)Antibacterial Items'!$C$4:$C$46,0),MATCH(C$93,'(Data)Antibacterial Items'!$HZ$3:$IJ$3,0))</f>
        <v>160603</v>
      </c>
      <c r="D113" s="59">
        <f>INDEX('(Data)Antibacterial Items'!$HZ$4:$IJ$46,MATCH($C$92,'(Data)Antibacterial Items'!$C$4:$C$46,0),MATCH(D$93,'(Data)Antibacterial Items'!$HZ$3:$IJ$3,0))</f>
        <v>68645</v>
      </c>
      <c r="E113" s="59">
        <f>INDEX('(Data)Antibacterial Items'!$HZ$4:$IJ$46,MATCH($C$92,'(Data)Antibacterial Items'!$C$4:$C$46,0),MATCH(E$93,'(Data)Antibacterial Items'!$HZ$3:$IJ$3,0))</f>
        <v>5339</v>
      </c>
      <c r="F113" s="59">
        <f>INDEX('(Data)Antibacterial Items'!$HZ$4:$IJ$46,MATCH($C$92,'(Data)Antibacterial Items'!$C$4:$C$46,0),MATCH(F$93,'(Data)Antibacterial Items'!$HZ$3:$IJ$3,0))</f>
        <v>1249</v>
      </c>
      <c r="G113" s="59">
        <f>INDEX('(Data)Antibacterial Items'!$HZ$4:$IJ$46,MATCH($C$92,'(Data)Antibacterial Items'!$C$4:$C$46,0),MATCH(G$93,'(Data)Antibacterial Items'!$HZ$3:$IJ$3,0))</f>
        <v>2563</v>
      </c>
      <c r="H113" s="59">
        <f>INDEX('(Data)Antibacterial Items'!$HZ$4:$IJ$46,MATCH($C$92,'(Data)Antibacterial Items'!$C$4:$C$46,0),MATCH(H$93,'(Data)Antibacterial Items'!$HZ$3:$IJ$3,0))</f>
        <v>988</v>
      </c>
      <c r="I113" s="59">
        <f>INDEX('(Data)Antibacterial Items'!$HZ$4:$IJ$46,MATCH($C$92,'(Data)Antibacterial Items'!$C$4:$C$46,0),MATCH(I$93,'(Data)Antibacterial Items'!$HZ$3:$IJ$3,0))</f>
        <v>1131</v>
      </c>
      <c r="J113" s="59">
        <f>INDEX('(Data)Antibacterial Items'!$HZ$4:$IJ$46,MATCH($C$92,'(Data)Antibacterial Items'!$C$4:$C$46,0),MATCH(J$93,'(Data)Antibacterial Items'!$HZ$3:$IJ$3,0))</f>
        <v>431</v>
      </c>
      <c r="K113" s="59">
        <f>INDEX('(Data)Antibacterial Items'!$HZ$4:$IJ$46,MATCH($C$92,'(Data)Antibacterial Items'!$C$4:$C$46,0),MATCH(K$93,'(Data)Antibacterial Items'!$HZ$3:$IJ$3,0))</f>
        <v>314</v>
      </c>
      <c r="L113" s="59">
        <f>INDEX('(Data)Antibacterial Items'!$HZ$4:$IJ$46,MATCH($C$92,'(Data)Antibacterial Items'!$C$4:$C$46,0),MATCH(L$93,'(Data)Antibacterial Items'!$HZ$3:$IJ$3,0))</f>
        <v>250</v>
      </c>
      <c r="M113" s="59">
        <f>INDEX('(Data)Antibacterial Items'!$HZ$4:$IJ$46,MATCH($C$92,'(Data)Antibacterial Items'!$C$4:$C$46,0),MATCH(M$93,'(Data)Antibacterial Items'!$HZ$3:$IJ$3,0))</f>
        <v>241513</v>
      </c>
      <c r="AP113" s="243"/>
      <c r="AZ113" s="36"/>
    </row>
    <row r="114" spans="2:52" ht="12" thickBot="1" x14ac:dyDescent="0.25">
      <c r="B114" s="316">
        <v>44531</v>
      </c>
      <c r="C114" s="318">
        <f>INDEX('(Data)Antibacterial Items'!$IK$4:$IU$46,MATCH($C$92,'(Data)Antibacterial Items'!$C$4:$C$46,0),MATCH(C$93,'(Data)Antibacterial Items'!$IK$3:$IU$3,0))</f>
        <v>163425</v>
      </c>
      <c r="D114" s="318">
        <f>INDEX('(Data)Antibacterial Items'!$IK$4:$IU$46,MATCH($C$92,'(Data)Antibacterial Items'!$C$4:$C$46,0),MATCH(D$93,'(Data)Antibacterial Items'!$IK$3:$IU$3,0))</f>
        <v>66576</v>
      </c>
      <c r="E114" s="318">
        <f>INDEX('(Data)Antibacterial Items'!$IK$4:$IU$46,MATCH($C$92,'(Data)Antibacterial Items'!$C$4:$C$46,0),MATCH(E$93,'(Data)Antibacterial Items'!$IK$3:$IU$3,0))</f>
        <v>5826</v>
      </c>
      <c r="F114" s="318">
        <f>INDEX('(Data)Antibacterial Items'!$IK$4:$IU$46,MATCH($C$92,'(Data)Antibacterial Items'!$C$4:$C$46,0),MATCH(F$93,'(Data)Antibacterial Items'!$IK$3:$IU$3,0))</f>
        <v>1379</v>
      </c>
      <c r="G114" s="318">
        <f>INDEX('(Data)Antibacterial Items'!$IK$4:$IU$46,MATCH($C$92,'(Data)Antibacterial Items'!$C$4:$C$46,0),MATCH(G$93,'(Data)Antibacterial Items'!$IK$3:$IU$3,0))</f>
        <v>2737</v>
      </c>
      <c r="H114" s="318">
        <f>INDEX('(Data)Antibacterial Items'!$IK$4:$IU$46,MATCH($C$92,'(Data)Antibacterial Items'!$C$4:$C$46,0),MATCH(H$93,'(Data)Antibacterial Items'!$IK$3:$IU$3,0))</f>
        <v>1110</v>
      </c>
      <c r="I114" s="318">
        <f>INDEX('(Data)Antibacterial Items'!$IK$4:$IU$46,MATCH($C$92,'(Data)Antibacterial Items'!$C$4:$C$46,0),MATCH(I$93,'(Data)Antibacterial Items'!$IK$3:$IU$3,0))</f>
        <v>1133</v>
      </c>
      <c r="J114" s="318">
        <f>INDEX('(Data)Antibacterial Items'!$IK$4:$IU$46,MATCH($C$92,'(Data)Antibacterial Items'!$C$4:$C$46,0),MATCH(J$93,'(Data)Antibacterial Items'!$IK$3:$IU$3,0))</f>
        <v>430</v>
      </c>
      <c r="K114" s="318">
        <f>INDEX('(Data)Antibacterial Items'!$IK$4:$IU$46,MATCH($C$92,'(Data)Antibacterial Items'!$C$4:$C$46,0),MATCH(K$93,'(Data)Antibacterial Items'!$IK$3:$IU$3,0))</f>
        <v>411</v>
      </c>
      <c r="L114" s="318">
        <f>INDEX('(Data)Antibacterial Items'!$IK$4:$IU$46,MATCH($C$92,'(Data)Antibacterial Items'!$C$4:$C$46,0),MATCH(L$93,'(Data)Antibacterial Items'!$IK$3:$IU$3,0))</f>
        <v>254</v>
      </c>
      <c r="M114" s="318">
        <f>INDEX('(Data)Antibacterial Items'!$IK$4:$IU$46,MATCH($C$92,'(Data)Antibacterial Items'!$C$4:$C$46,0),MATCH(M$93,'(Data)Antibacterial Items'!$IK$3:$IU$3,0))</f>
        <v>243281</v>
      </c>
      <c r="AP114" s="243"/>
      <c r="AZ114" s="36"/>
    </row>
    <row r="115" spans="2:52" x14ac:dyDescent="0.3">
      <c r="C115" s="243"/>
      <c r="D115" s="243"/>
      <c r="E115" s="243"/>
      <c r="F115" s="243"/>
      <c r="G115" s="243"/>
      <c r="H115" s="243"/>
      <c r="I115" s="243"/>
      <c r="J115" s="243"/>
      <c r="K115" s="243"/>
      <c r="L115" s="243"/>
      <c r="M115" s="243"/>
    </row>
    <row r="117" spans="2:52" ht="15" thickBot="1" x14ac:dyDescent="0.35">
      <c r="B117" s="427" t="s">
        <v>200</v>
      </c>
      <c r="C117" s="429"/>
      <c r="D117" s="429"/>
      <c r="E117" s="429"/>
      <c r="F117" s="429"/>
      <c r="G117" s="429"/>
      <c r="H117" s="339"/>
    </row>
    <row r="118" spans="2:52" ht="15" thickBot="1" x14ac:dyDescent="0.35">
      <c r="B118" s="52" t="s">
        <v>39</v>
      </c>
      <c r="C118" s="430" t="str">
        <f>IF('Fluoride Items'!C6=Validation!B3,"Total",'Fluoride Items'!C6)</f>
        <v>Total</v>
      </c>
      <c r="D118" s="432"/>
      <c r="E118" s="432"/>
      <c r="F118" s="432"/>
      <c r="G118" s="432"/>
      <c r="H118" s="346"/>
    </row>
    <row r="119" spans="2:52" ht="84.6" customHeight="1" thickBot="1" x14ac:dyDescent="0.3">
      <c r="B119" s="64" t="s">
        <v>1</v>
      </c>
      <c r="C119" s="231" t="s">
        <v>144</v>
      </c>
      <c r="D119" s="231" t="s">
        <v>142</v>
      </c>
      <c r="E119" s="231" t="s">
        <v>143</v>
      </c>
      <c r="F119" s="231" t="s">
        <v>141</v>
      </c>
      <c r="G119" s="281" t="s">
        <v>51</v>
      </c>
      <c r="AJ119" s="243"/>
      <c r="AZ119" s="36"/>
    </row>
    <row r="120" spans="2:52" x14ac:dyDescent="0.2">
      <c r="B120" s="50">
        <v>43922</v>
      </c>
      <c r="C120" s="61">
        <f>INDEX('(Data)Fluoride Items'!$M$4:$Q$46,MATCH($C$118,'(Data)Fluoride Items'!$C$4:$C$46,0),MATCH(C$119,'(Data)Fluoride Items'!$M$3:$Q$3,0))</f>
        <v>17918</v>
      </c>
      <c r="D120" s="61">
        <f>INDEX('(Data)Fluoride Items'!$M$4:$Q$46,MATCH($C$118,'(Data)Fluoride Items'!$C$4:$C$46,0),MATCH(D$119,'(Data)Fluoride Items'!$M$3:$Q$3,0))</f>
        <v>1435</v>
      </c>
      <c r="E120" s="61">
        <f>INDEX('(Data)Fluoride Items'!$M$4:$Q$46,MATCH($C$118,'(Data)Fluoride Items'!$C$4:$C$46,0),MATCH(E$119,'(Data)Fluoride Items'!$M$3:$Q$3,0))</f>
        <v>7</v>
      </c>
      <c r="F120" s="61">
        <f>INDEX('(Data)Fluoride Items'!$M$4:$Q$46,MATCH($C$118,'(Data)Fluoride Items'!$C$4:$C$46,0),MATCH(F$119,'(Data)Fluoride Items'!$M$3:$Q$3,0))</f>
        <v>1</v>
      </c>
      <c r="G120" s="61">
        <f>INDEX('(Data)Fluoride Items'!$M$4:$Q$46,MATCH($C$118,'(Data)Fluoride Items'!$C$4:$C$46,0),MATCH(G$119,'(Data)Fluoride Items'!$M$3:$Q$3,0))</f>
        <v>19361</v>
      </c>
      <c r="AJ120" s="243"/>
      <c r="AZ120" s="36"/>
    </row>
    <row r="121" spans="2:52" x14ac:dyDescent="0.2">
      <c r="B121" s="198">
        <v>43952</v>
      </c>
      <c r="C121" s="59">
        <f>INDEX('(Data)Fluoride Items'!$R$4:$V$46,MATCH($C$118,'(Data)Fluoride Items'!$C$4:$C$46,0),MATCH(C$119,'(Data)Fluoride Items'!$R$3:$V$3,0))</f>
        <v>16098</v>
      </c>
      <c r="D121" s="59">
        <f>INDEX('(Data)Fluoride Items'!$R$4:$V$46,MATCH($C$118,'(Data)Fluoride Items'!$C$4:$C$46,0),MATCH(D$119,'(Data)Fluoride Items'!$R$3:$V$3,0))</f>
        <v>1224</v>
      </c>
      <c r="E121" s="59">
        <f>INDEX('(Data)Fluoride Items'!$R$4:$V$46,MATCH($C$118,'(Data)Fluoride Items'!$C$4:$C$46,0),MATCH(E$119,'(Data)Fluoride Items'!$R$3:$V$3,0))</f>
        <v>5</v>
      </c>
      <c r="F121" s="59">
        <f>INDEX('(Data)Fluoride Items'!$R$4:$V$46,MATCH($C$118,'(Data)Fluoride Items'!$C$4:$C$46,0),MATCH(F$119,'(Data)Fluoride Items'!$R$3:$V$3,0))</f>
        <v>0</v>
      </c>
      <c r="G121" s="59">
        <f>INDEX('(Data)Fluoride Items'!$R$4:$V$46,MATCH($C$118,'(Data)Fluoride Items'!$C$4:$C$46,0),MATCH(G$119,'(Data)Fluoride Items'!$R$3:$V$3,0))</f>
        <v>17327</v>
      </c>
      <c r="AJ121" s="243"/>
      <c r="AZ121" s="36"/>
    </row>
    <row r="122" spans="2:52" x14ac:dyDescent="0.2">
      <c r="B122" s="199">
        <v>43983</v>
      </c>
      <c r="C122" s="56">
        <f>INDEX('(Data)Fluoride Items'!$W$4:$AA$46,MATCH($C$118,'(Data)Fluoride Items'!$C$4:$C$46,0),MATCH(C$119,'(Data)Fluoride Items'!$W$3:$AA$3,0))</f>
        <v>28493</v>
      </c>
      <c r="D122" s="56">
        <f>INDEX('(Data)Fluoride Items'!$W$4:$AA$46,MATCH($C$118,'(Data)Fluoride Items'!$C$4:$C$46,0),MATCH(D$119,'(Data)Fluoride Items'!$W$3:$AA$3,0))</f>
        <v>1291</v>
      </c>
      <c r="E122" s="56">
        <f>INDEX('(Data)Fluoride Items'!$W$4:$AA$46,MATCH($C$118,'(Data)Fluoride Items'!$C$4:$C$46,0),MATCH(E$119,'(Data)Fluoride Items'!$W$3:$AA$3,0))</f>
        <v>5</v>
      </c>
      <c r="F122" s="56">
        <f>INDEX('(Data)Fluoride Items'!$W$4:$AA$46,MATCH($C$118,'(Data)Fluoride Items'!$C$4:$C$46,0),MATCH(F$119,'(Data)Fluoride Items'!$W$3:$AA$3,0))</f>
        <v>1</v>
      </c>
      <c r="G122" s="56">
        <f>INDEX('(Data)Fluoride Items'!$W$4:$AA$46,MATCH($C$118,'(Data)Fluoride Items'!$C$4:$C$46,0),MATCH(G$119,'(Data)Fluoride Items'!$W$3:$AA$3,0))</f>
        <v>29790</v>
      </c>
      <c r="AJ122" s="243"/>
      <c r="AZ122" s="36"/>
    </row>
    <row r="123" spans="2:52" x14ac:dyDescent="0.2">
      <c r="B123" s="198">
        <v>44013</v>
      </c>
      <c r="C123" s="59">
        <f>INDEX('(Data)Fluoride Items'!$AB$4:$AF$46,MATCH($C$118,'(Data)Fluoride Items'!$C$4:$C$46,0),MATCH(C$119,'(Data)Fluoride Items'!$AB$3:$AF$3,0))</f>
        <v>50323</v>
      </c>
      <c r="D123" s="59">
        <f>INDEX('(Data)Fluoride Items'!$AB$4:$AF$46,MATCH($C$118,'(Data)Fluoride Items'!$C$4:$C$46,0),MATCH(D$119,'(Data)Fluoride Items'!$AB$3:$AF$3,0))</f>
        <v>2219</v>
      </c>
      <c r="E123" s="59">
        <f>INDEX('(Data)Fluoride Items'!$AB$4:$AF$46,MATCH($C$118,'(Data)Fluoride Items'!$C$4:$C$46,0),MATCH(E$119,'(Data)Fluoride Items'!$AB$3:$AF$3,0))</f>
        <v>9</v>
      </c>
      <c r="F123" s="59">
        <f>INDEX('(Data)Fluoride Items'!$AB$4:$AF$46,MATCH($C$118,'(Data)Fluoride Items'!$C$4:$C$46,0),MATCH(F$119,'(Data)Fluoride Items'!$AB$3:$AF$3,0))</f>
        <v>1</v>
      </c>
      <c r="G123" s="59">
        <f>INDEX('(Data)Fluoride Items'!$AB$4:$AF$46,MATCH($C$118,'(Data)Fluoride Items'!$C$4:$C$46,0),MATCH(G$119,'(Data)Fluoride Items'!$AB$3:$AF$3,0))</f>
        <v>52552</v>
      </c>
      <c r="AJ123" s="243"/>
      <c r="AZ123" s="36"/>
    </row>
    <row r="124" spans="2:52" x14ac:dyDescent="0.2">
      <c r="B124" s="199">
        <v>44044</v>
      </c>
      <c r="C124" s="56">
        <f>INDEX('(Data)Fluoride Items'!$AG$4:$AK$46,MATCH($C$118,'(Data)Fluoride Items'!$C$4:$C$46,0),MATCH(C$119,'(Data)Fluoride Items'!$AG$3:$AK$3,0))</f>
        <v>53596</v>
      </c>
      <c r="D124" s="56">
        <f>INDEX('(Data)Fluoride Items'!$AG$4:$AK$46,MATCH($C$118,'(Data)Fluoride Items'!$C$4:$C$46,0),MATCH(D$119,'(Data)Fluoride Items'!$AG$3:$AK$3,0))</f>
        <v>2327</v>
      </c>
      <c r="E124" s="56">
        <f>INDEX('(Data)Fluoride Items'!$AG$4:$AK$46,MATCH($C$118,'(Data)Fluoride Items'!$C$4:$C$46,0),MATCH(E$119,'(Data)Fluoride Items'!$AG$3:$AK$3,0))</f>
        <v>6</v>
      </c>
      <c r="F124" s="56">
        <f>INDEX('(Data)Fluoride Items'!$AG$4:$AK$46,MATCH($C$118,'(Data)Fluoride Items'!$C$4:$C$46,0),MATCH(F$119,'(Data)Fluoride Items'!$AG$3:$AK$3,0))</f>
        <v>0</v>
      </c>
      <c r="G124" s="56">
        <f>INDEX('(Data)Fluoride Items'!$AG$4:$AK$46,MATCH($C$118,'(Data)Fluoride Items'!$C$4:$C$46,0),MATCH(G$119,'(Data)Fluoride Items'!$AG$3:$AK$3,0))</f>
        <v>55929</v>
      </c>
      <c r="AJ124" s="243"/>
      <c r="AZ124" s="36"/>
    </row>
    <row r="125" spans="2:52" x14ac:dyDescent="0.2">
      <c r="B125" s="198">
        <v>44075</v>
      </c>
      <c r="C125" s="59">
        <f>INDEX('(Data)Fluoride Items'!$AL$4:$AP$46,MATCH($C$118,'(Data)Fluoride Items'!$C$4:$C$46,0),MATCH(C$119,'(Data)Fluoride Items'!$AL$3:$AP$3,0))</f>
        <v>65462</v>
      </c>
      <c r="D125" s="59">
        <f>INDEX('(Data)Fluoride Items'!$AL$4:$AP$46,MATCH($C$118,'(Data)Fluoride Items'!$C$4:$C$46,0),MATCH(D$119,'(Data)Fluoride Items'!$AL$3:$AP$3,0))</f>
        <v>2786</v>
      </c>
      <c r="E125" s="59">
        <f>INDEX('(Data)Fluoride Items'!$AL$4:$AP$46,MATCH($C$118,'(Data)Fluoride Items'!$C$4:$C$46,0),MATCH(E$119,'(Data)Fluoride Items'!$AL$3:$AP$3,0))</f>
        <v>9</v>
      </c>
      <c r="F125" s="59">
        <f>INDEX('(Data)Fluoride Items'!$AL$4:$AP$46,MATCH($C$118,'(Data)Fluoride Items'!$C$4:$C$46,0),MATCH(F$119,'(Data)Fluoride Items'!$AL$3:$AP$3,0))</f>
        <v>0</v>
      </c>
      <c r="G125" s="59">
        <f>INDEX('(Data)Fluoride Items'!$AL$4:$AP$46,MATCH($C$118,'(Data)Fluoride Items'!$C$4:$C$46,0),MATCH(G$119,'(Data)Fluoride Items'!$AL$3:$AP$3,0))</f>
        <v>68257</v>
      </c>
      <c r="AJ125" s="243"/>
      <c r="AZ125" s="36"/>
    </row>
    <row r="126" spans="2:52" x14ac:dyDescent="0.2">
      <c r="B126" s="199">
        <v>44105</v>
      </c>
      <c r="C126" s="56">
        <f>INDEX('(Data)Fluoride Items'!$AQ$4:$AU$46,MATCH($C$118,'(Data)Fluoride Items'!$C$4:$C$46,0),MATCH(C$119,'(Data)Fluoride Items'!$AQ$3:$AU$3,0))</f>
        <v>73237</v>
      </c>
      <c r="D126" s="56">
        <f>INDEX('(Data)Fluoride Items'!$AQ$4:$AU$46,MATCH($C$118,'(Data)Fluoride Items'!$C$4:$C$46,0),MATCH(D$119,'(Data)Fluoride Items'!$AQ$3:$AU$3,0))</f>
        <v>3016</v>
      </c>
      <c r="E126" s="56">
        <f>INDEX('(Data)Fluoride Items'!$AQ$4:$AU$46,MATCH($C$118,'(Data)Fluoride Items'!$C$4:$C$46,0),MATCH(E$119,'(Data)Fluoride Items'!$AQ$3:$AU$3,0))</f>
        <v>8</v>
      </c>
      <c r="F126" s="56">
        <f>INDEX('(Data)Fluoride Items'!$AQ$4:$AU$46,MATCH($C$118,'(Data)Fluoride Items'!$C$4:$C$46,0),MATCH(F$119,'(Data)Fluoride Items'!$AQ$3:$AU$3,0))</f>
        <v>0</v>
      </c>
      <c r="G126" s="56">
        <f>INDEX('(Data)Fluoride Items'!$AQ$4:$AU$46,MATCH($C$118,'(Data)Fluoride Items'!$C$4:$C$46,0),MATCH(G$119,'(Data)Fluoride Items'!$AQ$3:$AU$3,0))</f>
        <v>76261</v>
      </c>
      <c r="AJ126" s="243"/>
      <c r="AZ126" s="36"/>
    </row>
    <row r="127" spans="2:52" x14ac:dyDescent="0.2">
      <c r="B127" s="198">
        <v>44136</v>
      </c>
      <c r="C127" s="59">
        <f>INDEX('(Data)Fluoride Items'!$AV$4:$AZ$46,MATCH($C$118,'(Data)Fluoride Items'!$C$4:$C$46,0),MATCH(C$119,'(Data)Fluoride Items'!$AV$3:$AZ$3,0))</f>
        <v>73970</v>
      </c>
      <c r="D127" s="59">
        <f>INDEX('(Data)Fluoride Items'!$AV$4:$AZ$46,MATCH($C$118,'(Data)Fluoride Items'!$C$4:$C$46,0),MATCH(D$119,'(Data)Fluoride Items'!$AV$3:$AZ$3,0))</f>
        <v>3071</v>
      </c>
      <c r="E127" s="59">
        <f>INDEX('(Data)Fluoride Items'!$AV$4:$AZ$46,MATCH($C$118,'(Data)Fluoride Items'!$C$4:$C$46,0),MATCH(E$119,'(Data)Fluoride Items'!$AV$3:$AZ$3,0))</f>
        <v>17</v>
      </c>
      <c r="F127" s="59">
        <f>INDEX('(Data)Fluoride Items'!$AV$4:$AZ$46,MATCH($C$118,'(Data)Fluoride Items'!$C$4:$C$46,0),MATCH(F$119,'(Data)Fluoride Items'!$AV$3:$AZ$3,0))</f>
        <v>0</v>
      </c>
      <c r="G127" s="59">
        <f>INDEX('(Data)Fluoride Items'!$AV$4:$AZ$46,MATCH($C$118,'(Data)Fluoride Items'!$C$4:$C$46,0),MATCH(G$119,'(Data)Fluoride Items'!$AV$3:$AZ$3,0))</f>
        <v>77058</v>
      </c>
      <c r="AJ127" s="243"/>
      <c r="AZ127" s="36"/>
    </row>
    <row r="128" spans="2:52" x14ac:dyDescent="0.2">
      <c r="B128" s="199">
        <v>44166</v>
      </c>
      <c r="C128" s="56">
        <f>INDEX('(Data)Fluoride Items'!$BA$4:$BE$46,MATCH($C$118,'(Data)Fluoride Items'!$C$4:$C$46,0),MATCH(C$119,'(Data)Fluoride Items'!$BA$3:$BE$3,0))</f>
        <v>66538</v>
      </c>
      <c r="D128" s="56">
        <f>INDEX('(Data)Fluoride Items'!$BA$4:$BE$46,MATCH($C$118,'(Data)Fluoride Items'!$C$4:$C$46,0),MATCH(D$119,'(Data)Fluoride Items'!$BA$3:$BE$3,0))</f>
        <v>2926</v>
      </c>
      <c r="E128" s="56">
        <f>INDEX('(Data)Fluoride Items'!$BA$4:$BE$46,MATCH($C$118,'(Data)Fluoride Items'!$C$4:$C$46,0),MATCH(E$119,'(Data)Fluoride Items'!$BA$3:$BE$3,0))</f>
        <v>8</v>
      </c>
      <c r="F128" s="56">
        <f>INDEX('(Data)Fluoride Items'!$BA$4:$BE$46,MATCH($C$118,'(Data)Fluoride Items'!$C$4:$C$46,0),MATCH(F$119,'(Data)Fluoride Items'!$BA$3:$BE$3,0))</f>
        <v>0</v>
      </c>
      <c r="G128" s="56">
        <f>INDEX('(Data)Fluoride Items'!$BA$4:$BE$46,MATCH($C$118,'(Data)Fluoride Items'!$C$4:$C$46,0),MATCH(G$119,'(Data)Fluoride Items'!$BA$3:$BE$3,0))</f>
        <v>69472</v>
      </c>
      <c r="AJ128" s="243"/>
      <c r="AZ128" s="36"/>
    </row>
    <row r="129" spans="2:52" x14ac:dyDescent="0.2">
      <c r="B129" s="198">
        <v>44197</v>
      </c>
      <c r="C129" s="59">
        <f>INDEX('(Data)Fluoride Items'!$BF$4:$BJ$46,MATCH($C$118,'(Data)Fluoride Items'!$C$4:$C$46,0),MATCH(C$119,'(Data)Fluoride Items'!$BF$3:$BJ$3,0))</f>
        <v>78180</v>
      </c>
      <c r="D129" s="59">
        <f>INDEX('(Data)Fluoride Items'!$BF$4:$BJ$46,MATCH($C$118,'(Data)Fluoride Items'!$C$4:$C$46,0),MATCH(D$119,'(Data)Fluoride Items'!$BF$3:$BJ$3,0))</f>
        <v>3378</v>
      </c>
      <c r="E129" s="59">
        <f>INDEX('(Data)Fluoride Items'!$BF$4:$BJ$46,MATCH($C$118,'(Data)Fluoride Items'!$C$4:$C$46,0),MATCH(E$119,'(Data)Fluoride Items'!$BF$3:$BJ$3,0))</f>
        <v>15</v>
      </c>
      <c r="F129" s="59">
        <f>INDEX('(Data)Fluoride Items'!$BF$4:$BJ$46,MATCH($C$118,'(Data)Fluoride Items'!$C$4:$C$46,0),MATCH(F$119,'(Data)Fluoride Items'!$BF$3:$BJ$3,0))</f>
        <v>0</v>
      </c>
      <c r="G129" s="59">
        <f>INDEX('(Data)Fluoride Items'!$BF$4:$BJ$46,MATCH($C$118,'(Data)Fluoride Items'!$C$4:$C$46,0),MATCH(G$119,'(Data)Fluoride Items'!$BF$3:$BJ$3,0))</f>
        <v>81573</v>
      </c>
      <c r="AJ129" s="243"/>
      <c r="AZ129" s="36"/>
    </row>
    <row r="130" spans="2:52" x14ac:dyDescent="0.2">
      <c r="B130" s="199">
        <v>44228</v>
      </c>
      <c r="C130" s="56">
        <f>INDEX('(Data)Fluoride Items'!$BK$4:$BO$46,MATCH($C$118,'(Data)Fluoride Items'!$C$4:$C$46,0),MATCH(C$119,'(Data)Fluoride Items'!$BK$3:$BO$3,0))</f>
        <v>88921</v>
      </c>
      <c r="D130" s="56">
        <f>INDEX('(Data)Fluoride Items'!$BK$4:$BO$46,MATCH($C$118,'(Data)Fluoride Items'!$C$4:$C$46,0),MATCH(D$119,'(Data)Fluoride Items'!$BK$3:$BO$3,0))</f>
        <v>4015</v>
      </c>
      <c r="E130" s="56">
        <f>INDEX('(Data)Fluoride Items'!$BK$4:$BO$46,MATCH($C$118,'(Data)Fluoride Items'!$C$4:$C$46,0),MATCH(E$119,'(Data)Fluoride Items'!$BK$3:$BO$3,0))</f>
        <v>5</v>
      </c>
      <c r="F130" s="56">
        <f>INDEX('(Data)Fluoride Items'!$BK$4:$BO$46,MATCH($C$118,'(Data)Fluoride Items'!$C$4:$C$46,0),MATCH(F$119,'(Data)Fluoride Items'!$BK$3:$BO$3,0))</f>
        <v>0</v>
      </c>
      <c r="G130" s="56">
        <f>INDEX('(Data)Fluoride Items'!$BK$4:$BO$46,MATCH($C$118,'(Data)Fluoride Items'!$C$4:$C$46,0),MATCH(G$119,'(Data)Fluoride Items'!$BK$3:$BO$3,0))</f>
        <v>92941</v>
      </c>
      <c r="AJ130" s="243"/>
      <c r="AZ130" s="36"/>
    </row>
    <row r="131" spans="2:52" x14ac:dyDescent="0.2">
      <c r="B131" s="198">
        <v>44256</v>
      </c>
      <c r="C131" s="59">
        <f>INDEX('(Data)Fluoride Items'!$BP$4:$BT$46,MATCH($C$118,'(Data)Fluoride Items'!$C$4:$C$46,0),MATCH(C$119,'(Data)Fluoride Items'!$BP$3:$BT$3,0))</f>
        <v>95656</v>
      </c>
      <c r="D131" s="59">
        <f>INDEX('(Data)Fluoride Items'!$BP$4:$BT$46,MATCH($C$118,'(Data)Fluoride Items'!$C$4:$C$46,0),MATCH(D$119,'(Data)Fluoride Items'!$BP$3:$BT$3,0))</f>
        <v>3933</v>
      </c>
      <c r="E131" s="59">
        <f>INDEX('(Data)Fluoride Items'!$BP$4:$BT$46,MATCH($C$118,'(Data)Fluoride Items'!$C$4:$C$46,0),MATCH(E$119,'(Data)Fluoride Items'!$BP$3:$BT$3,0))</f>
        <v>8</v>
      </c>
      <c r="F131" s="59">
        <f>INDEX('(Data)Fluoride Items'!$BP$4:$BT$46,MATCH($C$118,'(Data)Fluoride Items'!$C$4:$C$46,0),MATCH(F$119,'(Data)Fluoride Items'!$BP$3:$BT$3,0))</f>
        <v>1</v>
      </c>
      <c r="G131" s="59">
        <f>INDEX('(Data)Fluoride Items'!$BP$4:$BT$46,MATCH($C$118,'(Data)Fluoride Items'!$C$4:$C$46,0),MATCH(G$119,'(Data)Fluoride Items'!$BP$3:$BT$3,0))</f>
        <v>99598</v>
      </c>
      <c r="AJ131" s="243"/>
      <c r="AZ131" s="36"/>
    </row>
    <row r="132" spans="2:52" x14ac:dyDescent="0.2">
      <c r="B132" s="199">
        <v>44287</v>
      </c>
      <c r="C132" s="56">
        <f>INDEX('(Data)Fluoride Items'!$BU$4:$BY$46,MATCH($C$118,'(Data)Fluoride Items'!$C$4:$C$46,0),MATCH(C$119,'(Data)Fluoride Items'!$BU$3:$BY$3,0))</f>
        <v>88454</v>
      </c>
      <c r="D132" s="56">
        <f>INDEX('(Data)Fluoride Items'!$BU$4:$BY$46,MATCH($C$118,'(Data)Fluoride Items'!$C$4:$C$46,0),MATCH(D$119,'(Data)Fluoride Items'!$BU$3:$BY$3,0))</f>
        <v>3641</v>
      </c>
      <c r="E132" s="56">
        <f>INDEX('(Data)Fluoride Items'!$BU$4:$BY$46,MATCH($C$118,'(Data)Fluoride Items'!$C$4:$C$46,0),MATCH(E$119,'(Data)Fluoride Items'!$BU$3:$BY$3,0))</f>
        <v>6</v>
      </c>
      <c r="F132" s="56">
        <f>INDEX('(Data)Fluoride Items'!$BU$4:$BY$46,MATCH($C$118,'(Data)Fluoride Items'!$C$4:$C$46,0),MATCH(F$119,'(Data)Fluoride Items'!$BU$3:$BY$3,0))</f>
        <v>0</v>
      </c>
      <c r="G132" s="56">
        <f>INDEX('(Data)Fluoride Items'!$BU$4:$BY$46,MATCH($C$118,'(Data)Fluoride Items'!$C$4:$C$46,0),MATCH(G$119,'(Data)Fluoride Items'!$BU$3:$BY$3,0))</f>
        <v>92101</v>
      </c>
      <c r="AJ132" s="243"/>
      <c r="AZ132" s="36"/>
    </row>
    <row r="133" spans="2:52" x14ac:dyDescent="0.2">
      <c r="B133" s="198">
        <v>44317</v>
      </c>
      <c r="C133" s="59">
        <f>INDEX('(Data)Fluoride Items'!$BZ$4:$CD$46,MATCH($C$118,'(Data)Fluoride Items'!$C$4:$C$46,0),MATCH(C$119,'(Data)Fluoride Items'!$BZ$3:$CD$3,0))</f>
        <v>88398</v>
      </c>
      <c r="D133" s="59">
        <f>INDEX('(Data)Fluoride Items'!$BZ$4:$CD$46,MATCH($C$118,'(Data)Fluoride Items'!$C$4:$C$46,0),MATCH(D$119,'(Data)Fluoride Items'!$BZ$3:$CD$3,0))</f>
        <v>3775</v>
      </c>
      <c r="E133" s="59">
        <f>INDEX('(Data)Fluoride Items'!$BZ$4:$CD$46,MATCH($C$118,'(Data)Fluoride Items'!$C$4:$C$46,0),MATCH(E$119,'(Data)Fluoride Items'!$BZ$3:$CD$3,0))</f>
        <v>18</v>
      </c>
      <c r="F133" s="59">
        <f>INDEX('(Data)Fluoride Items'!$BZ$4:$CD$46,MATCH($C$118,'(Data)Fluoride Items'!$C$4:$C$46,0),MATCH(F$119,'(Data)Fluoride Items'!$BZ$3:$CD$3,0))</f>
        <v>0</v>
      </c>
      <c r="G133" s="59">
        <f>INDEX('(Data)Fluoride Items'!$BZ$4:$CD$46,MATCH($C$118,'(Data)Fluoride Items'!$C$4:$C$46,0),MATCH(G$119,'(Data)Fluoride Items'!$BZ$3:$CD$3,0))</f>
        <v>92191</v>
      </c>
      <c r="AJ133" s="243"/>
      <c r="AZ133" s="36"/>
    </row>
    <row r="134" spans="2:52" x14ac:dyDescent="0.2">
      <c r="B134" s="199">
        <v>44348</v>
      </c>
      <c r="C134" s="56">
        <f>INDEX('(Data)Fluoride Items'!$CE$4:$CI$46,MATCH($C$118,'(Data)Fluoride Items'!$C$4:$C$46,0),MATCH(C$119,'(Data)Fluoride Items'!$CE$3:$CI$3,0))</f>
        <v>94283</v>
      </c>
      <c r="D134" s="56">
        <f>INDEX('(Data)Fluoride Items'!$CE$4:$CI$46,MATCH($C$118,'(Data)Fluoride Items'!$C$4:$C$46,0),MATCH(D$119,'(Data)Fluoride Items'!$CE$3:$CI$3,0))</f>
        <v>4350</v>
      </c>
      <c r="E134" s="56">
        <f>INDEX('(Data)Fluoride Items'!$CE$4:$CI$46,MATCH($C$118,'(Data)Fluoride Items'!$C$4:$C$46,0),MATCH(E$119,'(Data)Fluoride Items'!$CE$3:$CI$3,0))</f>
        <v>8</v>
      </c>
      <c r="F134" s="56">
        <f>INDEX('(Data)Fluoride Items'!$CE$4:$CI$46,MATCH($C$118,'(Data)Fluoride Items'!$C$4:$C$46,0),MATCH(F$119,'(Data)Fluoride Items'!$CE$3:$CI$3,0))</f>
        <v>0</v>
      </c>
      <c r="G134" s="56">
        <f>INDEX('(Data)Fluoride Items'!$CE$4:$CI$46,MATCH($C$118,'(Data)Fluoride Items'!$C$4:$C$46,0),MATCH(G$119,'(Data)Fluoride Items'!$CE$3:$CI$3,0))</f>
        <v>98641</v>
      </c>
      <c r="AJ134" s="243"/>
      <c r="AZ134" s="36"/>
    </row>
    <row r="135" spans="2:52" x14ac:dyDescent="0.2">
      <c r="B135" s="198">
        <v>44378</v>
      </c>
      <c r="C135" s="59">
        <f>INDEX('(Data)Fluoride Items'!$CJ$4:$CN$46,MATCH($C$118,'(Data)Fluoride Items'!$C$4:$C$46,0),MATCH(C$119,'(Data)Fluoride Items'!$CJ$3:$CN$3,0))</f>
        <v>89695</v>
      </c>
      <c r="D135" s="59">
        <f>INDEX('(Data)Fluoride Items'!$CJ$4:$CN$46,MATCH($C$118,'(Data)Fluoride Items'!$C$4:$C$46,0),MATCH(D$119,'(Data)Fluoride Items'!$CJ$3:$CN$3,0))</f>
        <v>3965</v>
      </c>
      <c r="E135" s="59">
        <f>INDEX('(Data)Fluoride Items'!$CJ$4:$CN$46,MATCH($C$118,'(Data)Fluoride Items'!$C$4:$C$46,0),MATCH(E$119,'(Data)Fluoride Items'!$CJ$3:$CN$3,0))</f>
        <v>11</v>
      </c>
      <c r="F135" s="59">
        <f>INDEX('(Data)Fluoride Items'!$CJ$4:$CN$46,MATCH($C$118,'(Data)Fluoride Items'!$C$4:$C$46,0),MATCH(F$119,'(Data)Fluoride Items'!$CJ$3:$CN$3,0))</f>
        <v>0</v>
      </c>
      <c r="G135" s="59">
        <f>INDEX('(Data)Fluoride Items'!$CJ$4:$CN$46,MATCH($C$118,'(Data)Fluoride Items'!$C$4:$C$46,0),MATCH(G$119,'(Data)Fluoride Items'!$CJ$3:$CN$3,0))</f>
        <v>93671</v>
      </c>
      <c r="AJ135" s="243"/>
      <c r="AZ135" s="36"/>
    </row>
    <row r="136" spans="2:52" x14ac:dyDescent="0.2">
      <c r="B136" s="199">
        <v>44409</v>
      </c>
      <c r="C136" s="56">
        <f>INDEX('(Data)Fluoride Items'!$CO$4:$CS$46,MATCH($C$118,'(Data)Fluoride Items'!$C$4:$C$46,0),MATCH(C$119,'(Data)Fluoride Items'!$CO$3:$CS$3,0))</f>
        <v>83204</v>
      </c>
      <c r="D136" s="56">
        <f>INDEX('(Data)Fluoride Items'!$CO$4:$CS$46,MATCH($C$118,'(Data)Fluoride Items'!$C$4:$C$46,0),MATCH(D$119,'(Data)Fluoride Items'!$CO$3:$CS$3,0))</f>
        <v>3655</v>
      </c>
      <c r="E136" s="56">
        <f>INDEX('(Data)Fluoride Items'!$CO$4:$CS$46,MATCH($C$118,'(Data)Fluoride Items'!$C$4:$C$46,0),MATCH(E$119,'(Data)Fluoride Items'!$CO$3:$CS$3,0))</f>
        <v>6</v>
      </c>
      <c r="F136" s="56">
        <f>INDEX('(Data)Fluoride Items'!$CO$4:$CS$46,MATCH($C$118,'(Data)Fluoride Items'!$C$4:$C$46,0),MATCH(F$119,'(Data)Fluoride Items'!$CO$3:$CS$3,0))</f>
        <v>0</v>
      </c>
      <c r="G136" s="56">
        <f>INDEX('(Data)Fluoride Items'!$CO$4:$CS$46,MATCH($C$118,'(Data)Fluoride Items'!$C$4:$C$46,0),MATCH(G$119,'(Data)Fluoride Items'!$CO$3:$CS$3,0))</f>
        <v>86865</v>
      </c>
      <c r="AJ136" s="243"/>
      <c r="AZ136" s="36"/>
    </row>
    <row r="137" spans="2:52" x14ac:dyDescent="0.2">
      <c r="B137" s="198">
        <v>44440</v>
      </c>
      <c r="C137" s="59">
        <f>INDEX('(Data)Fluoride Items'!$CT$4:$CX$46,MATCH($C$118,'(Data)Fluoride Items'!$C$4:$C$46,0),MATCH(C$119,'(Data)Fluoride Items'!$CT$3:$CX$3,0))</f>
        <v>89242</v>
      </c>
      <c r="D137" s="59">
        <f>INDEX('(Data)Fluoride Items'!$CT$4:$CX$46,MATCH($C$118,'(Data)Fluoride Items'!$C$4:$C$46,0),MATCH(D$119,'(Data)Fluoride Items'!$CT$3:$CX$3,0))</f>
        <v>3580</v>
      </c>
      <c r="E137" s="59">
        <f>INDEX('(Data)Fluoride Items'!$CT$4:$CX$46,MATCH($C$118,'(Data)Fluoride Items'!$C$4:$C$46,0),MATCH(E$119,'(Data)Fluoride Items'!$CT$3:$CX$3,0))</f>
        <v>5</v>
      </c>
      <c r="F137" s="59">
        <f>INDEX('(Data)Fluoride Items'!$CT$4:$CX$46,MATCH($C$118,'(Data)Fluoride Items'!$C$4:$C$46,0),MATCH(F$119,'(Data)Fluoride Items'!$CT$3:$CX$3,0))</f>
        <v>0</v>
      </c>
      <c r="G137" s="59">
        <f>INDEX('(Data)Fluoride Items'!$CT$4:$CX$46,MATCH($C$118,'(Data)Fluoride Items'!$C$4:$C$46,0),MATCH(G$119,'(Data)Fluoride Items'!$CT$3:$CX$3,0))</f>
        <v>92827</v>
      </c>
      <c r="AJ137" s="243"/>
      <c r="AZ137" s="36"/>
    </row>
    <row r="138" spans="2:52" x14ac:dyDescent="0.2">
      <c r="B138" s="199">
        <v>44470</v>
      </c>
      <c r="C138" s="56">
        <f>INDEX('(Data)Fluoride Items'!$CY$4:$DC$46,MATCH($C$118,'(Data)Fluoride Items'!$C$4:$C$46,0),MATCH(C$119,'(Data)Fluoride Items'!$CY$3:$DC$3,0))</f>
        <v>95411</v>
      </c>
      <c r="D138" s="56">
        <f>INDEX('(Data)Fluoride Items'!$CY$4:$DC$46,MATCH($C$118,'(Data)Fluoride Items'!$C$4:$C$46,0),MATCH(D$119,'(Data)Fluoride Items'!$CY$3:$DC$3,0))</f>
        <v>3823</v>
      </c>
      <c r="E138" s="56">
        <f>INDEX('(Data)Fluoride Items'!$CY$4:$DC$46,MATCH($C$118,'(Data)Fluoride Items'!$C$4:$C$46,0),MATCH(E$119,'(Data)Fluoride Items'!$CY$3:$DC$3,0))</f>
        <v>3</v>
      </c>
      <c r="F138" s="56">
        <f>INDEX('(Data)Fluoride Items'!$CY$4:$DC$46,MATCH($C$118,'(Data)Fluoride Items'!$C$4:$C$46,0),MATCH(F$119,'(Data)Fluoride Items'!$CY$3:$DC$3,0))</f>
        <v>1</v>
      </c>
      <c r="G138" s="56">
        <f>INDEX('(Data)Fluoride Items'!$CY$4:$DC$46,MATCH($C$118,'(Data)Fluoride Items'!$C$4:$C$46,0),MATCH(G$119,'(Data)Fluoride Items'!$CY$3:$DC$3,0))</f>
        <v>99238</v>
      </c>
      <c r="AJ138" s="243"/>
      <c r="AZ138" s="36"/>
    </row>
    <row r="139" spans="2:52" x14ac:dyDescent="0.2">
      <c r="B139" s="198">
        <v>44501</v>
      </c>
      <c r="C139" s="59">
        <f>INDEX('(Data)Fluoride Items'!$DD$4:$DH$46,MATCH($C$118,'(Data)Fluoride Items'!$C$4:$C$46,0),MATCH(C$119,'(Data)Fluoride Items'!$DD$3:$DH$3,0))</f>
        <v>100936</v>
      </c>
      <c r="D139" s="59">
        <f>INDEX('(Data)Fluoride Items'!$DD$4:$DH$46,MATCH($C$118,'(Data)Fluoride Items'!$C$4:$C$46,0),MATCH(D$119,'(Data)Fluoride Items'!$DD$3:$DH$3,0))</f>
        <v>3964</v>
      </c>
      <c r="E139" s="59">
        <f>INDEX('(Data)Fluoride Items'!$DD$4:$DH$46,MATCH($C$118,'(Data)Fluoride Items'!$C$4:$C$46,0),MATCH(E$119,'(Data)Fluoride Items'!$DD$3:$DH$3,0))</f>
        <v>4</v>
      </c>
      <c r="F139" s="59">
        <f>INDEX('(Data)Fluoride Items'!$DD$4:$DH$46,MATCH($C$118,'(Data)Fluoride Items'!$C$4:$C$46,0),MATCH(F$119,'(Data)Fluoride Items'!$DD$3:$DH$3,0))</f>
        <v>0</v>
      </c>
      <c r="G139" s="59">
        <f>INDEX('(Data)Fluoride Items'!$DD$4:$DH$46,MATCH($C$118,'(Data)Fluoride Items'!$C$4:$C$46,0),MATCH(G$119,'(Data)Fluoride Items'!$DD$3:$DH$3,0))</f>
        <v>104904</v>
      </c>
      <c r="AJ139" s="243"/>
      <c r="AZ139" s="36"/>
    </row>
    <row r="140" spans="2:52" ht="12" thickBot="1" x14ac:dyDescent="0.25">
      <c r="B140" s="316">
        <v>44531</v>
      </c>
      <c r="C140" s="318">
        <f>INDEX('(Data)Fluoride Items'!$DI$4:$DM$46,MATCH($C$118,'(Data)Fluoride Items'!$C$4:$C$46,0),MATCH(C$119,'(Data)Fluoride Items'!$DI$3:$DM$3,0))</f>
        <v>86252</v>
      </c>
      <c r="D140" s="318">
        <f>INDEX('(Data)Fluoride Items'!$DI$4:$DM$46,MATCH($C$118,'(Data)Fluoride Items'!$C$4:$C$46,0),MATCH(D$119,'(Data)Fluoride Items'!$DI$3:$DM$3,0))</f>
        <v>3434</v>
      </c>
      <c r="E140" s="318">
        <f>INDEX('(Data)Fluoride Items'!$DI$4:$DM$46,MATCH($C$118,'(Data)Fluoride Items'!$C$4:$C$46,0),MATCH(E$119,'(Data)Fluoride Items'!$DI$3:$DM$3,0))</f>
        <v>4</v>
      </c>
      <c r="F140" s="318">
        <f>INDEX('(Data)Fluoride Items'!$DI$4:$DM$46,MATCH($C$118,'(Data)Fluoride Items'!$C$4:$C$46,0),MATCH(F$119,'(Data)Fluoride Items'!$DI$3:$DM$3,0))</f>
        <v>1</v>
      </c>
      <c r="G140" s="318">
        <f>INDEX('(Data)Fluoride Items'!$DI$4:$DM$46,MATCH($C$118,'(Data)Fluoride Items'!$C$4:$C$46,0),MATCH(G$119,'(Data)Fluoride Items'!$DI$3:$DM$3,0))</f>
        <v>89691</v>
      </c>
      <c r="AJ140" s="243"/>
      <c r="AZ140" s="36"/>
    </row>
    <row r="141" spans="2:52" x14ac:dyDescent="0.3">
      <c r="C141" s="243"/>
      <c r="D141" s="243"/>
      <c r="E141" s="243"/>
      <c r="F141" s="243"/>
      <c r="G141" s="243"/>
    </row>
  </sheetData>
  <mergeCells count="31">
    <mergeCell ref="C15:H15"/>
    <mergeCell ref="C41:H41"/>
    <mergeCell ref="B40:H40"/>
    <mergeCell ref="P1:BD1"/>
    <mergeCell ref="P2:AB2"/>
    <mergeCell ref="AD2:BD2"/>
    <mergeCell ref="BC3:BD3"/>
    <mergeCell ref="AD3:BB3"/>
    <mergeCell ref="R3:V3"/>
    <mergeCell ref="W3:Y3"/>
    <mergeCell ref="I15:N15"/>
    <mergeCell ref="I14:N14"/>
    <mergeCell ref="B14:H14"/>
    <mergeCell ref="B13:N13"/>
    <mergeCell ref="B15:B16"/>
    <mergeCell ref="B91:M91"/>
    <mergeCell ref="C92:M92"/>
    <mergeCell ref="B117:G117"/>
    <mergeCell ref="C118:G118"/>
    <mergeCell ref="BF1:CB1"/>
    <mergeCell ref="BF2:BL2"/>
    <mergeCell ref="BN2:CB2"/>
    <mergeCell ref="BF3:BI3"/>
    <mergeCell ref="BN3:BZ3"/>
    <mergeCell ref="CA3:CB3"/>
    <mergeCell ref="BJ3:BL3"/>
    <mergeCell ref="B2:F2"/>
    <mergeCell ref="B65:F65"/>
    <mergeCell ref="C66:F66"/>
    <mergeCell ref="B3:E3"/>
    <mergeCell ref="C4:F4"/>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1">
    <tabColor rgb="FFFF0000"/>
  </sheetPr>
  <dimension ref="B1:H46"/>
  <sheetViews>
    <sheetView workbookViewId="0">
      <selection activeCell="C5" sqref="C5"/>
    </sheetView>
  </sheetViews>
  <sheetFormatPr defaultRowHeight="14.4" x14ac:dyDescent="0.3"/>
  <cols>
    <col min="2" max="2" width="50.6640625" bestFit="1" customWidth="1"/>
    <col min="4" max="4" width="18.88671875" bestFit="1" customWidth="1"/>
    <col min="6" max="6" width="39.88671875" bestFit="1" customWidth="1"/>
    <col min="8" max="8" width="31.33203125" bestFit="1" customWidth="1"/>
  </cols>
  <sheetData>
    <row r="1" spans="2:8" ht="15" thickBot="1" x14ac:dyDescent="0.35"/>
    <row r="2" spans="2:8" ht="15" thickBot="1" x14ac:dyDescent="0.35">
      <c r="B2" s="221" t="s">
        <v>72</v>
      </c>
      <c r="D2" s="146" t="s">
        <v>1</v>
      </c>
      <c r="F2" s="145" t="s">
        <v>55</v>
      </c>
      <c r="H2" s="145" t="s">
        <v>140</v>
      </c>
    </row>
    <row r="3" spans="2:8" s="1" customFormat="1" ht="15" thickBot="1" x14ac:dyDescent="0.35">
      <c r="B3" s="38" t="s">
        <v>128</v>
      </c>
      <c r="D3" s="173" t="s">
        <v>191</v>
      </c>
      <c r="F3" s="157" t="s">
        <v>117</v>
      </c>
      <c r="H3" s="157" t="s">
        <v>141</v>
      </c>
    </row>
    <row r="4" spans="2:8" x14ac:dyDescent="0.3">
      <c r="B4" s="41" t="s">
        <v>73</v>
      </c>
      <c r="D4" s="139">
        <v>43922</v>
      </c>
      <c r="F4" s="158" t="s">
        <v>2</v>
      </c>
      <c r="H4" s="158" t="s">
        <v>142</v>
      </c>
    </row>
    <row r="5" spans="2:8" x14ac:dyDescent="0.3">
      <c r="B5" s="38" t="s">
        <v>74</v>
      </c>
      <c r="D5" s="138">
        <v>43952</v>
      </c>
      <c r="F5" s="157" t="s">
        <v>3</v>
      </c>
      <c r="H5" s="157" t="s">
        <v>143</v>
      </c>
    </row>
    <row r="6" spans="2:8" ht="15" thickBot="1" x14ac:dyDescent="0.35">
      <c r="B6" s="37" t="s">
        <v>75</v>
      </c>
      <c r="D6" s="137">
        <v>43983</v>
      </c>
      <c r="F6" s="158" t="s">
        <v>10</v>
      </c>
      <c r="H6" s="159" t="s">
        <v>144</v>
      </c>
    </row>
    <row r="7" spans="2:8" x14ac:dyDescent="0.3">
      <c r="B7" s="38" t="s">
        <v>76</v>
      </c>
      <c r="D7" s="138">
        <v>44013</v>
      </c>
      <c r="F7" s="157" t="s">
        <v>4</v>
      </c>
      <c r="H7" s="1"/>
    </row>
    <row r="8" spans="2:8" ht="15" thickBot="1" x14ac:dyDescent="0.35">
      <c r="B8" s="37" t="s">
        <v>77</v>
      </c>
      <c r="D8" s="137">
        <v>44044</v>
      </c>
      <c r="F8" s="159" t="s">
        <v>6</v>
      </c>
      <c r="H8" s="1"/>
    </row>
    <row r="9" spans="2:8" ht="15" thickBot="1" x14ac:dyDescent="0.35">
      <c r="B9" s="38" t="s">
        <v>78</v>
      </c>
      <c r="D9" s="138">
        <v>44075</v>
      </c>
      <c r="H9" s="1"/>
    </row>
    <row r="10" spans="2:8" ht="15" thickBot="1" x14ac:dyDescent="0.35">
      <c r="B10" s="37" t="s">
        <v>79</v>
      </c>
      <c r="D10" s="137">
        <v>44105</v>
      </c>
      <c r="F10" s="145" t="s">
        <v>138</v>
      </c>
      <c r="H10" s="1"/>
    </row>
    <row r="11" spans="2:8" x14ac:dyDescent="0.3">
      <c r="B11" s="38" t="s">
        <v>80</v>
      </c>
      <c r="D11" s="138">
        <v>44136</v>
      </c>
      <c r="F11" s="157" t="s">
        <v>11</v>
      </c>
      <c r="H11" s="1"/>
    </row>
    <row r="12" spans="2:8" x14ac:dyDescent="0.3">
      <c r="B12" s="37" t="s">
        <v>81</v>
      </c>
      <c r="D12" s="137">
        <v>44166</v>
      </c>
      <c r="F12" s="158" t="s">
        <v>12</v>
      </c>
      <c r="H12" s="1"/>
    </row>
    <row r="13" spans="2:8" x14ac:dyDescent="0.3">
      <c r="B13" s="38" t="s">
        <v>82</v>
      </c>
      <c r="D13" s="138">
        <v>44197</v>
      </c>
      <c r="F13" s="157" t="s">
        <v>13</v>
      </c>
      <c r="H13" s="1"/>
    </row>
    <row r="14" spans="2:8" x14ac:dyDescent="0.3">
      <c r="B14" s="37" t="s">
        <v>83</v>
      </c>
      <c r="D14" s="137">
        <v>44228</v>
      </c>
      <c r="F14" s="158" t="s">
        <v>131</v>
      </c>
      <c r="H14" s="1"/>
    </row>
    <row r="15" spans="2:8" x14ac:dyDescent="0.3">
      <c r="B15" s="38" t="s">
        <v>84</v>
      </c>
      <c r="D15" s="138">
        <v>44256</v>
      </c>
      <c r="F15" s="157" t="s">
        <v>133</v>
      </c>
      <c r="H15" s="1"/>
    </row>
    <row r="16" spans="2:8" x14ac:dyDescent="0.3">
      <c r="B16" s="37" t="s">
        <v>85</v>
      </c>
      <c r="D16" s="137">
        <v>44287</v>
      </c>
      <c r="F16" s="158" t="s">
        <v>134</v>
      </c>
      <c r="H16" s="1"/>
    </row>
    <row r="17" spans="2:8" x14ac:dyDescent="0.3">
      <c r="B17" s="38" t="s">
        <v>86</v>
      </c>
      <c r="D17" s="138">
        <v>44317</v>
      </c>
      <c r="F17" s="157" t="s">
        <v>132</v>
      </c>
      <c r="H17" s="1"/>
    </row>
    <row r="18" spans="2:8" x14ac:dyDescent="0.3">
      <c r="B18" s="37" t="s">
        <v>87</v>
      </c>
      <c r="D18" s="137">
        <v>44348</v>
      </c>
      <c r="F18" s="158" t="s">
        <v>137</v>
      </c>
      <c r="H18" s="1"/>
    </row>
    <row r="19" spans="2:8" x14ac:dyDescent="0.3">
      <c r="B19" s="38" t="s">
        <v>88</v>
      </c>
      <c r="D19" s="138">
        <v>44378</v>
      </c>
      <c r="F19" s="157" t="s">
        <v>136</v>
      </c>
      <c r="H19" s="1"/>
    </row>
    <row r="20" spans="2:8" ht="15" thickBot="1" x14ac:dyDescent="0.35">
      <c r="B20" s="37" t="s">
        <v>89</v>
      </c>
      <c r="D20" s="137">
        <v>44409</v>
      </c>
      <c r="F20" s="159" t="s">
        <v>135</v>
      </c>
      <c r="H20" s="1"/>
    </row>
    <row r="21" spans="2:8" x14ac:dyDescent="0.3">
      <c r="B21" s="38" t="s">
        <v>90</v>
      </c>
      <c r="D21" s="138">
        <v>44440</v>
      </c>
      <c r="H21" s="1"/>
    </row>
    <row r="22" spans="2:8" x14ac:dyDescent="0.3">
      <c r="B22" s="37" t="s">
        <v>91</v>
      </c>
      <c r="D22" s="137">
        <v>44470</v>
      </c>
      <c r="H22" s="1"/>
    </row>
    <row r="23" spans="2:8" x14ac:dyDescent="0.3">
      <c r="B23" s="38" t="s">
        <v>92</v>
      </c>
      <c r="D23" s="138">
        <v>44501</v>
      </c>
      <c r="H23" s="1"/>
    </row>
    <row r="24" spans="2:8" x14ac:dyDescent="0.3">
      <c r="B24" s="37" t="s">
        <v>93</v>
      </c>
      <c r="D24" s="137">
        <v>44531</v>
      </c>
      <c r="H24" s="1"/>
    </row>
    <row r="25" spans="2:8" x14ac:dyDescent="0.3">
      <c r="B25" s="38" t="s">
        <v>94</v>
      </c>
      <c r="H25" s="1"/>
    </row>
    <row r="26" spans="2:8" x14ac:dyDescent="0.3">
      <c r="B26" s="37" t="s">
        <v>95</v>
      </c>
      <c r="H26" s="1"/>
    </row>
    <row r="27" spans="2:8" x14ac:dyDescent="0.3">
      <c r="B27" s="38" t="s">
        <v>96</v>
      </c>
      <c r="H27" s="1"/>
    </row>
    <row r="28" spans="2:8" x14ac:dyDescent="0.3">
      <c r="B28" s="37" t="s">
        <v>97</v>
      </c>
      <c r="H28" s="1"/>
    </row>
    <row r="29" spans="2:8" s="1" customFormat="1" x14ac:dyDescent="0.3">
      <c r="B29" s="38" t="s">
        <v>98</v>
      </c>
      <c r="D29"/>
    </row>
    <row r="30" spans="2:8" s="1" customFormat="1" x14ac:dyDescent="0.3">
      <c r="B30" s="37" t="s">
        <v>99</v>
      </c>
      <c r="D30"/>
    </row>
    <row r="31" spans="2:8" s="1" customFormat="1" x14ac:dyDescent="0.3">
      <c r="B31" s="38" t="s">
        <v>100</v>
      </c>
      <c r="D31"/>
    </row>
    <row r="32" spans="2:8" s="1" customFormat="1" x14ac:dyDescent="0.3">
      <c r="B32" s="37" t="s">
        <v>101</v>
      </c>
    </row>
    <row r="33" spans="2:8" s="1" customFormat="1" x14ac:dyDescent="0.3">
      <c r="B33" s="38" t="s">
        <v>102</v>
      </c>
    </row>
    <row r="34" spans="2:8" s="1" customFormat="1" x14ac:dyDescent="0.3">
      <c r="B34" s="37" t="s">
        <v>103</v>
      </c>
    </row>
    <row r="35" spans="2:8" s="1" customFormat="1" x14ac:dyDescent="0.3">
      <c r="B35" s="38" t="s">
        <v>104</v>
      </c>
    </row>
    <row r="36" spans="2:8" s="1" customFormat="1" x14ac:dyDescent="0.3">
      <c r="B36" s="37" t="s">
        <v>105</v>
      </c>
    </row>
    <row r="37" spans="2:8" s="1" customFormat="1" x14ac:dyDescent="0.3">
      <c r="B37" s="38" t="s">
        <v>106</v>
      </c>
    </row>
    <row r="38" spans="2:8" s="1" customFormat="1" x14ac:dyDescent="0.3">
      <c r="B38" s="37" t="s">
        <v>107</v>
      </c>
    </row>
    <row r="39" spans="2:8" s="1" customFormat="1" x14ac:dyDescent="0.3">
      <c r="B39" s="38" t="s">
        <v>108</v>
      </c>
    </row>
    <row r="40" spans="2:8" s="1" customFormat="1" x14ac:dyDescent="0.3">
      <c r="B40" s="37" t="s">
        <v>109</v>
      </c>
      <c r="H40"/>
    </row>
    <row r="41" spans="2:8" s="1" customFormat="1" x14ac:dyDescent="0.3">
      <c r="B41" s="38" t="s">
        <v>110</v>
      </c>
      <c r="H41"/>
    </row>
    <row r="42" spans="2:8" s="1" customFormat="1" x14ac:dyDescent="0.3">
      <c r="B42" s="37" t="s">
        <v>111</v>
      </c>
      <c r="H42"/>
    </row>
    <row r="43" spans="2:8" s="1" customFormat="1" x14ac:dyDescent="0.3">
      <c r="B43" s="38" t="s">
        <v>112</v>
      </c>
      <c r="H43"/>
    </row>
    <row r="44" spans="2:8" x14ac:dyDescent="0.3">
      <c r="B44" s="37" t="s">
        <v>113</v>
      </c>
      <c r="D44" s="1"/>
    </row>
    <row r="45" spans="2:8" x14ac:dyDescent="0.3">
      <c r="B45" s="38" t="s">
        <v>114</v>
      </c>
      <c r="D45" s="1"/>
    </row>
    <row r="46" spans="2:8" x14ac:dyDescent="0.3">
      <c r="D46" s="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I147"/>
  <sheetViews>
    <sheetView showGridLines="0" showRowColHeaders="0" zoomScaleNormal="100" workbookViewId="0">
      <selection activeCell="D6" sqref="D6"/>
    </sheetView>
  </sheetViews>
  <sheetFormatPr defaultColWidth="0" defaultRowHeight="14.25" customHeight="1" zeroHeight="1" x14ac:dyDescent="0.25"/>
  <cols>
    <col min="1" max="2" width="5.6640625" style="2" customWidth="1"/>
    <col min="3" max="3" width="40.44140625" style="2" customWidth="1"/>
    <col min="4" max="7" width="24.33203125" style="2" customWidth="1"/>
    <col min="8" max="8" width="11.44140625" style="2" customWidth="1"/>
    <col min="9" max="9" width="24.109375" style="2" customWidth="1"/>
    <col min="10" max="10" width="9.109375" style="2" hidden="1" customWidth="1"/>
    <col min="11" max="16384" width="9.109375" style="2" hidden="1"/>
  </cols>
  <sheetData>
    <row r="1" spans="1:9" ht="136.5" customHeight="1" x14ac:dyDescent="0.25"/>
    <row r="2" spans="1:9" ht="22.5" customHeight="1" x14ac:dyDescent="0.25">
      <c r="A2" s="385" t="s">
        <v>190</v>
      </c>
      <c r="B2" s="385"/>
      <c r="C2" s="385"/>
      <c r="D2" s="385"/>
      <c r="E2" s="385"/>
      <c r="F2" s="385"/>
      <c r="G2" s="385"/>
      <c r="H2" s="385"/>
      <c r="I2" s="385"/>
    </row>
    <row r="3" spans="1:9" ht="13.8" x14ac:dyDescent="0.25">
      <c r="A3" s="386" t="s">
        <v>20</v>
      </c>
      <c r="B3" s="386"/>
      <c r="C3" s="386"/>
      <c r="D3" s="386"/>
      <c r="E3" s="386"/>
      <c r="F3" s="386"/>
      <c r="G3" s="386"/>
      <c r="H3" s="386"/>
      <c r="I3" s="386"/>
    </row>
    <row r="4" spans="1:9" ht="11.25" customHeight="1" x14ac:dyDescent="0.25">
      <c r="A4" s="387" t="s">
        <v>62</v>
      </c>
      <c r="B4" s="387"/>
      <c r="C4" s="387"/>
      <c r="D4" s="387"/>
      <c r="E4" s="387"/>
      <c r="F4" s="387"/>
      <c r="G4" s="387"/>
      <c r="H4" s="387"/>
      <c r="I4" s="387"/>
    </row>
    <row r="5" spans="1:9" ht="7.5" customHeight="1" x14ac:dyDescent="0.25">
      <c r="C5" s="3"/>
    </row>
    <row r="6" spans="1:9" ht="13.8" x14ac:dyDescent="0.25">
      <c r="C6" s="43" t="s">
        <v>44</v>
      </c>
      <c r="D6" s="351" t="s">
        <v>191</v>
      </c>
    </row>
    <row r="7" spans="1:9" ht="7.5" customHeight="1" x14ac:dyDescent="0.3">
      <c r="C7" s="1"/>
      <c r="D7" s="4"/>
    </row>
    <row r="8" spans="1:9" ht="27" thickBot="1" x14ac:dyDescent="0.3">
      <c r="C8" s="11" t="s">
        <v>37</v>
      </c>
      <c r="D8" s="12" t="s">
        <v>38</v>
      </c>
      <c r="E8" s="12" t="s">
        <v>50</v>
      </c>
      <c r="F8" s="12" t="s">
        <v>49</v>
      </c>
      <c r="G8" s="12" t="s">
        <v>48</v>
      </c>
      <c r="H8" s="22"/>
    </row>
    <row r="9" spans="1:9" ht="12" customHeight="1" x14ac:dyDescent="0.25">
      <c r="C9" s="5" t="s">
        <v>117</v>
      </c>
      <c r="D9" s="6">
        <f>Calculations!C6</f>
        <v>5375362</v>
      </c>
      <c r="E9" s="7">
        <f>Calculations!D6</f>
        <v>72.023351412768505</v>
      </c>
      <c r="F9" s="6">
        <f>Calculations!E6</f>
        <v>11763941.77</v>
      </c>
      <c r="G9" s="7">
        <f>Calculations!F6</f>
        <v>24.752740632632008</v>
      </c>
      <c r="H9" s="7"/>
    </row>
    <row r="10" spans="1:9" ht="12" customHeight="1" x14ac:dyDescent="0.25">
      <c r="C10" s="13" t="s">
        <v>2</v>
      </c>
      <c r="D10" s="14">
        <f>Calculations!C7</f>
        <v>1590248</v>
      </c>
      <c r="E10" s="15">
        <f>Calculations!D7</f>
        <v>21.307400420186081</v>
      </c>
      <c r="F10" s="14">
        <f>Calculations!E7</f>
        <v>33544600.580000002</v>
      </c>
      <c r="G10" s="15">
        <f>Calculations!F7</f>
        <v>70.581852070998252</v>
      </c>
    </row>
    <row r="11" spans="1:9" ht="12" customHeight="1" x14ac:dyDescent="0.25">
      <c r="C11" s="5" t="s">
        <v>3</v>
      </c>
      <c r="D11" s="6">
        <f>Calculations!C8</f>
        <v>297011</v>
      </c>
      <c r="E11" s="7">
        <f>Calculations!D8</f>
        <v>3.9795882819534367</v>
      </c>
      <c r="F11" s="6">
        <f>Calculations!E8</f>
        <v>1590980.0899999999</v>
      </c>
      <c r="G11" s="7">
        <f>Calculations!F8</f>
        <v>3.3476124150733129</v>
      </c>
    </row>
    <row r="12" spans="1:9" ht="12" customHeight="1" x14ac:dyDescent="0.25">
      <c r="C12" s="13" t="s">
        <v>10</v>
      </c>
      <c r="D12" s="14">
        <f>Calculations!C9</f>
        <v>67705</v>
      </c>
      <c r="E12" s="15">
        <f>Calculations!D9</f>
        <v>0.90716513741799942</v>
      </c>
      <c r="F12" s="14">
        <f>Calculations!E9</f>
        <v>94956.31</v>
      </c>
      <c r="G12" s="15">
        <f>Calculations!F9</f>
        <v>0.19979943447661261</v>
      </c>
    </row>
    <row r="13" spans="1:9" ht="12" customHeight="1" x14ac:dyDescent="0.25">
      <c r="C13" s="5" t="s">
        <v>4</v>
      </c>
      <c r="D13" s="6">
        <f>Calculations!C10</f>
        <v>81119</v>
      </c>
      <c r="E13" s="7">
        <f>Calculations!D10</f>
        <v>1.0868965184581743</v>
      </c>
      <c r="F13" s="6">
        <f>Calculations!E10</f>
        <v>103390.74</v>
      </c>
      <c r="G13" s="7">
        <f>Calculations!F10</f>
        <v>0.21754648408429614</v>
      </c>
    </row>
    <row r="14" spans="1:9" ht="12" customHeight="1" thickBot="1" x14ac:dyDescent="0.3">
      <c r="C14" s="16" t="s">
        <v>6</v>
      </c>
      <c r="D14" s="17">
        <f>Calculations!C11</f>
        <v>51915</v>
      </c>
      <c r="E14" s="18">
        <f>Calculations!D11</f>
        <v>0.6955982292157955</v>
      </c>
      <c r="F14" s="17">
        <f>Calculations!E11</f>
        <v>427945.70999999996</v>
      </c>
      <c r="G14" s="18">
        <f>Calculations!F11</f>
        <v>0.90044896273551966</v>
      </c>
    </row>
    <row r="15" spans="1:9" ht="12" customHeight="1" x14ac:dyDescent="0.25">
      <c r="C15" s="8" t="s">
        <v>0</v>
      </c>
      <c r="D15" s="9">
        <f>SUM(D9:D14)</f>
        <v>7463360</v>
      </c>
      <c r="E15" s="10">
        <f t="shared" ref="E15:G15" si="0">SUM(E9:E14)</f>
        <v>100</v>
      </c>
      <c r="F15" s="9">
        <f t="shared" si="0"/>
        <v>47525815.200000003</v>
      </c>
      <c r="G15" s="10">
        <f t="shared" si="0"/>
        <v>100.00000000000001</v>
      </c>
      <c r="H15" s="10"/>
    </row>
    <row r="16" spans="1:9" ht="14.25" customHeight="1" x14ac:dyDescent="0.25">
      <c r="C16" s="8"/>
      <c r="D16" s="9"/>
      <c r="E16" s="10"/>
      <c r="F16" s="9"/>
      <c r="G16" s="10"/>
      <c r="H16" s="10"/>
    </row>
    <row r="17" spans="2:8" ht="13.8" x14ac:dyDescent="0.25">
      <c r="C17" s="43" t="s">
        <v>54</v>
      </c>
      <c r="D17" s="384" t="s">
        <v>117</v>
      </c>
      <c r="E17" s="384"/>
      <c r="F17" s="9"/>
      <c r="G17" s="10"/>
      <c r="H17" s="10"/>
    </row>
    <row r="18" spans="2:8" ht="5.25" customHeight="1" x14ac:dyDescent="0.25">
      <c r="C18" s="8"/>
      <c r="D18" s="9"/>
      <c r="E18" s="10"/>
      <c r="F18" s="9"/>
      <c r="G18" s="10"/>
      <c r="H18" s="10"/>
    </row>
    <row r="19" spans="2:8" ht="12.75" customHeight="1" thickBot="1" x14ac:dyDescent="0.3">
      <c r="B19" s="382" t="s">
        <v>16</v>
      </c>
      <c r="C19" s="382"/>
      <c r="D19" s="382"/>
      <c r="E19" s="382"/>
      <c r="F19" s="382"/>
      <c r="G19" s="382"/>
      <c r="H19" s="382"/>
    </row>
    <row r="20" spans="2:8" ht="102.75" customHeight="1" x14ac:dyDescent="0.25">
      <c r="B20" s="383"/>
      <c r="C20" s="383"/>
      <c r="D20" s="383"/>
      <c r="E20" s="383"/>
      <c r="F20" s="383"/>
      <c r="G20" s="383"/>
      <c r="H20" s="383"/>
    </row>
    <row r="21" spans="2:8" ht="13.8" x14ac:dyDescent="0.25">
      <c r="B21" s="383"/>
      <c r="C21" s="383"/>
      <c r="D21" s="383"/>
      <c r="E21" s="383"/>
      <c r="F21" s="383"/>
      <c r="G21" s="383"/>
      <c r="H21" s="383"/>
    </row>
    <row r="22" spans="2:8" ht="8.25" customHeight="1" x14ac:dyDescent="0.25">
      <c r="B22" s="44"/>
      <c r="C22" s="44"/>
      <c r="D22" s="44"/>
      <c r="E22" s="44"/>
      <c r="F22" s="44"/>
      <c r="G22" s="44"/>
      <c r="H22" s="44"/>
    </row>
    <row r="23" spans="2:8" ht="12.75" customHeight="1" thickBot="1" x14ac:dyDescent="0.3">
      <c r="B23" s="382" t="str">
        <f>G8</f>
        <v>Percentage of total NIC
(%)</v>
      </c>
      <c r="C23" s="382"/>
      <c r="D23" s="382"/>
      <c r="E23" s="382"/>
      <c r="F23" s="382"/>
      <c r="G23" s="382"/>
      <c r="H23" s="382"/>
    </row>
    <row r="24" spans="2:8" ht="113.25" customHeight="1" x14ac:dyDescent="0.25">
      <c r="B24" s="383"/>
      <c r="C24" s="383"/>
      <c r="D24" s="383"/>
      <c r="E24" s="383"/>
      <c r="F24" s="383"/>
      <c r="G24" s="383"/>
      <c r="H24" s="383"/>
    </row>
    <row r="25" spans="2:8" ht="21.75" customHeight="1" x14ac:dyDescent="0.25">
      <c r="B25" s="383"/>
      <c r="C25" s="383"/>
      <c r="D25" s="383"/>
      <c r="E25" s="383"/>
      <c r="F25" s="383"/>
      <c r="G25" s="383"/>
      <c r="H25" s="383"/>
    </row>
    <row r="26" spans="2:8" ht="8.25" customHeight="1" x14ac:dyDescent="0.25"/>
    <row r="27" spans="2:8" ht="13.8" hidden="1" x14ac:dyDescent="0.25"/>
    <row r="28" spans="2:8" ht="13.8" hidden="1" x14ac:dyDescent="0.25"/>
    <row r="29" spans="2:8" ht="13.8" hidden="1" x14ac:dyDescent="0.25"/>
    <row r="30" spans="2:8" ht="13.8" hidden="1" x14ac:dyDescent="0.25"/>
    <row r="31" spans="2:8" ht="13.8" hidden="1" x14ac:dyDescent="0.25"/>
    <row r="32" spans="2:8" ht="13.8" hidden="1" x14ac:dyDescent="0.25"/>
    <row r="33" ht="13.8" hidden="1" x14ac:dyDescent="0.25"/>
    <row r="34" ht="13.8" hidden="1" x14ac:dyDescent="0.25"/>
    <row r="35" ht="13.8" hidden="1" x14ac:dyDescent="0.25"/>
    <row r="36" ht="13.8" hidden="1" x14ac:dyDescent="0.25"/>
    <row r="37" ht="13.8" hidden="1" x14ac:dyDescent="0.25"/>
    <row r="38" ht="13.8" hidden="1" x14ac:dyDescent="0.25"/>
    <row r="39" ht="13.8" hidden="1" x14ac:dyDescent="0.25"/>
    <row r="40" ht="13.8" hidden="1" x14ac:dyDescent="0.25"/>
    <row r="41" ht="13.8" hidden="1" x14ac:dyDescent="0.25"/>
    <row r="42" ht="13.8" hidden="1" x14ac:dyDescent="0.25"/>
    <row r="43" ht="13.8" hidden="1" x14ac:dyDescent="0.25"/>
    <row r="44" ht="13.8" hidden="1" x14ac:dyDescent="0.25"/>
    <row r="45" ht="13.8" hidden="1" x14ac:dyDescent="0.25"/>
    <row r="46" ht="13.8" hidden="1" x14ac:dyDescent="0.25"/>
    <row r="47" ht="13.8" hidden="1" x14ac:dyDescent="0.25"/>
    <row r="48" ht="13.8" hidden="1" x14ac:dyDescent="0.25"/>
    <row r="49" ht="13.8" hidden="1" x14ac:dyDescent="0.25"/>
    <row r="50" ht="13.8" hidden="1" x14ac:dyDescent="0.25"/>
    <row r="51" ht="13.8" hidden="1" x14ac:dyDescent="0.25"/>
    <row r="52" ht="13.8" hidden="1" x14ac:dyDescent="0.25"/>
    <row r="53" ht="13.8" hidden="1" x14ac:dyDescent="0.25"/>
    <row r="54" ht="13.8" hidden="1" x14ac:dyDescent="0.25"/>
    <row r="55" ht="13.8" hidden="1" x14ac:dyDescent="0.25"/>
    <row r="56" ht="13.8" hidden="1" x14ac:dyDescent="0.25"/>
    <row r="57" ht="13.8" hidden="1" x14ac:dyDescent="0.25"/>
    <row r="58" ht="13.8" hidden="1" x14ac:dyDescent="0.25"/>
    <row r="59" ht="13.8" hidden="1" x14ac:dyDescent="0.25"/>
    <row r="60" ht="13.8" hidden="1" x14ac:dyDescent="0.25"/>
    <row r="61" ht="13.8" hidden="1" x14ac:dyDescent="0.25"/>
    <row r="62" ht="13.8" hidden="1" x14ac:dyDescent="0.25"/>
    <row r="63" ht="13.8" hidden="1" x14ac:dyDescent="0.25"/>
    <row r="64" ht="13.8" hidden="1" x14ac:dyDescent="0.25"/>
    <row r="65" ht="13.8" hidden="1" x14ac:dyDescent="0.25"/>
    <row r="66" ht="13.8" hidden="1" x14ac:dyDescent="0.25"/>
    <row r="67" ht="13.8" hidden="1" x14ac:dyDescent="0.25"/>
    <row r="68" ht="13.8" hidden="1" x14ac:dyDescent="0.25"/>
    <row r="69" ht="13.8" hidden="1" x14ac:dyDescent="0.25"/>
    <row r="70" ht="13.8" hidden="1" x14ac:dyDescent="0.25"/>
    <row r="71" ht="13.8" hidden="1" x14ac:dyDescent="0.25"/>
    <row r="72" ht="13.8" hidden="1" x14ac:dyDescent="0.25"/>
    <row r="73" ht="13.8" hidden="1" x14ac:dyDescent="0.25"/>
    <row r="74" ht="13.8" hidden="1" x14ac:dyDescent="0.25"/>
    <row r="75" ht="13.8" hidden="1" x14ac:dyDescent="0.25"/>
    <row r="76" ht="13.8" hidden="1" x14ac:dyDescent="0.25"/>
    <row r="77" ht="13.8" hidden="1" x14ac:dyDescent="0.25"/>
    <row r="78" ht="13.8" hidden="1" x14ac:dyDescent="0.25"/>
    <row r="79" ht="13.8" hidden="1" x14ac:dyDescent="0.25"/>
    <row r="80" ht="13.8" hidden="1" x14ac:dyDescent="0.25"/>
    <row r="81" ht="13.8" hidden="1" x14ac:dyDescent="0.25"/>
    <row r="82" ht="13.8" hidden="1" x14ac:dyDescent="0.25"/>
    <row r="83" ht="13.8" hidden="1" x14ac:dyDescent="0.25"/>
    <row r="84" ht="13.8" hidden="1" x14ac:dyDescent="0.25"/>
    <row r="85" ht="13.8" hidden="1" x14ac:dyDescent="0.25"/>
    <row r="86" ht="13.8" hidden="1" x14ac:dyDescent="0.25"/>
    <row r="87" ht="13.8" hidden="1" x14ac:dyDescent="0.25"/>
    <row r="88" ht="13.8" hidden="1" x14ac:dyDescent="0.25"/>
    <row r="89" ht="13.8" hidden="1" x14ac:dyDescent="0.25"/>
    <row r="90" ht="13.8" hidden="1" x14ac:dyDescent="0.25"/>
    <row r="91" ht="13.8" hidden="1" x14ac:dyDescent="0.25"/>
    <row r="92" ht="13.8" hidden="1" x14ac:dyDescent="0.25"/>
    <row r="93" ht="13.8" hidden="1" x14ac:dyDescent="0.25"/>
    <row r="94" ht="13.8" hidden="1" x14ac:dyDescent="0.25"/>
    <row r="95" ht="13.8" hidden="1" x14ac:dyDescent="0.25"/>
    <row r="96" ht="13.8" hidden="1" x14ac:dyDescent="0.25"/>
    <row r="97" ht="13.8" hidden="1" x14ac:dyDescent="0.25"/>
    <row r="98" ht="13.8" hidden="1" x14ac:dyDescent="0.25"/>
    <row r="99" ht="13.8" hidden="1" x14ac:dyDescent="0.25"/>
    <row r="100" ht="13.8" hidden="1" x14ac:dyDescent="0.25"/>
    <row r="101" ht="13.8" hidden="1" x14ac:dyDescent="0.25"/>
    <row r="102" ht="13.8" hidden="1" x14ac:dyDescent="0.25"/>
    <row r="103" ht="13.8" hidden="1" x14ac:dyDescent="0.25"/>
    <row r="104" ht="13.8" hidden="1" x14ac:dyDescent="0.25"/>
    <row r="105" ht="13.8" hidden="1" x14ac:dyDescent="0.25"/>
    <row r="106" ht="13.8" hidden="1" x14ac:dyDescent="0.25"/>
    <row r="107" ht="13.8" hidden="1" x14ac:dyDescent="0.25"/>
    <row r="108" ht="13.8" hidden="1" x14ac:dyDescent="0.25"/>
    <row r="109" ht="13.8" hidden="1" x14ac:dyDescent="0.25"/>
    <row r="110" ht="13.8" hidden="1" x14ac:dyDescent="0.25"/>
    <row r="111" ht="13.8" hidden="1" x14ac:dyDescent="0.25"/>
    <row r="112" ht="13.8" hidden="1" x14ac:dyDescent="0.25"/>
    <row r="113" ht="13.8" hidden="1" x14ac:dyDescent="0.25"/>
    <row r="114" ht="13.8" hidden="1" x14ac:dyDescent="0.25"/>
    <row r="115" ht="13.8" hidden="1" x14ac:dyDescent="0.25"/>
    <row r="116" ht="13.8" hidden="1" x14ac:dyDescent="0.25"/>
    <row r="117" ht="13.8" hidden="1" x14ac:dyDescent="0.25"/>
    <row r="118" ht="13.8" hidden="1" x14ac:dyDescent="0.25"/>
    <row r="119" ht="13.8" hidden="1" x14ac:dyDescent="0.25"/>
    <row r="120" ht="13.8" hidden="1" x14ac:dyDescent="0.25"/>
    <row r="121" ht="13.8" hidden="1" x14ac:dyDescent="0.25"/>
    <row r="122" ht="13.8" hidden="1" x14ac:dyDescent="0.25"/>
    <row r="123" ht="13.8" hidden="1" x14ac:dyDescent="0.25"/>
    <row r="124" ht="13.8" hidden="1" x14ac:dyDescent="0.25"/>
    <row r="125" ht="13.8" hidden="1" x14ac:dyDescent="0.25"/>
    <row r="126" ht="13.8" hidden="1" x14ac:dyDescent="0.25"/>
    <row r="127" ht="13.8" hidden="1" x14ac:dyDescent="0.25"/>
    <row r="128" ht="13.8" hidden="1" x14ac:dyDescent="0.25"/>
    <row r="129" ht="13.8" hidden="1" x14ac:dyDescent="0.25"/>
    <row r="130" ht="13.8" hidden="1" x14ac:dyDescent="0.25"/>
    <row r="131" ht="13.8" hidden="1" x14ac:dyDescent="0.25"/>
    <row r="132" ht="13.8" hidden="1" x14ac:dyDescent="0.25"/>
    <row r="133" ht="13.8" hidden="1" x14ac:dyDescent="0.25"/>
    <row r="134" ht="13.8" hidden="1" x14ac:dyDescent="0.25"/>
    <row r="135" ht="13.8" hidden="1" x14ac:dyDescent="0.25"/>
    <row r="136" ht="13.8" hidden="1" x14ac:dyDescent="0.25"/>
    <row r="137" ht="13.8" hidden="1" x14ac:dyDescent="0.25"/>
    <row r="138" ht="13.8" hidden="1" x14ac:dyDescent="0.25"/>
    <row r="139" ht="13.8" hidden="1" x14ac:dyDescent="0.25"/>
    <row r="140" ht="13.8" hidden="1" x14ac:dyDescent="0.25"/>
    <row r="141" ht="13.8" hidden="1" x14ac:dyDescent="0.25"/>
    <row r="142" ht="13.8" hidden="1" x14ac:dyDescent="0.25"/>
    <row r="143" ht="13.8" hidden="1" x14ac:dyDescent="0.25"/>
    <row r="144" ht="13.8" hidden="1" x14ac:dyDescent="0.25"/>
    <row r="145" ht="13.8" hidden="1" x14ac:dyDescent="0.25"/>
    <row r="146" ht="13.8" hidden="1" x14ac:dyDescent="0.25"/>
    <row r="147" ht="13.8" hidden="1" x14ac:dyDescent="0.25"/>
  </sheetData>
  <sheetProtection algorithmName="SHA-512" hashValue="CZA0ZNah/rawJswcCEKSNyX9Eswat7iLBFdNJWPEzF2/bP+FXCJoJc9jfcSlLvjfIyGY31eb1cgDv9aBE4kqUw==" saltValue="KSh0qAB7IXVlhh5UGkZsEw==" spinCount="100000" sheet="1" objects="1" scenarios="1"/>
  <mergeCells count="10">
    <mergeCell ref="B23:H23"/>
    <mergeCell ref="B24:H24"/>
    <mergeCell ref="B25:H25"/>
    <mergeCell ref="D17:E17"/>
    <mergeCell ref="A2:I2"/>
    <mergeCell ref="A3:I3"/>
    <mergeCell ref="A4:I4"/>
    <mergeCell ref="B19:H19"/>
    <mergeCell ref="B20:H20"/>
    <mergeCell ref="B21:H21"/>
  </mergeCells>
  <dataValidations count="2">
    <dataValidation type="list" allowBlank="1" showInputMessage="1" showErrorMessage="1" sqref="D6" xr:uid="{00000000-0002-0000-0100-000000000000}">
      <formula1>VList_Months</formula1>
    </dataValidation>
    <dataValidation type="list" allowBlank="1" showInputMessage="1" showErrorMessage="1" sqref="D17:E17" xr:uid="{00000000-0002-0000-0100-000001000000}">
      <formula1>VList_BNF</formula1>
    </dataValidation>
  </dataValidations>
  <pageMargins left="0.19685039370078741" right="0.19685039370078741" top="0.19685039370078741" bottom="0.19685039370078741" header="0.19685039370078741" footer="0.19685039370078741"/>
  <pageSetup paperSize="9" scale="8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XFB180"/>
  <sheetViews>
    <sheetView showGridLines="0" showRowColHeaders="0" zoomScaleNormal="100" workbookViewId="0">
      <selection activeCell="D6" sqref="D6:F6"/>
    </sheetView>
  </sheetViews>
  <sheetFormatPr defaultColWidth="0" defaultRowHeight="13.8" zeroHeight="1" x14ac:dyDescent="0.25"/>
  <cols>
    <col min="1" max="1" width="11.6640625" style="2" customWidth="1"/>
    <col min="2" max="2" width="4.44140625" style="2" customWidth="1"/>
    <col min="3" max="3" width="22.6640625" style="2" customWidth="1"/>
    <col min="4" max="9" width="17.109375" style="2" customWidth="1"/>
    <col min="10" max="10" width="15.77734375" style="2" customWidth="1"/>
    <col min="11" max="16382" width="9.109375" style="2" hidden="1"/>
    <col min="16383" max="16383" width="0" style="2" hidden="1"/>
    <col min="16384" max="16384" width="0.33203125" style="2" customWidth="1"/>
  </cols>
  <sheetData>
    <row r="1" spans="1:9" ht="136.5" customHeight="1" x14ac:dyDescent="0.25"/>
    <row r="2" spans="1:9" ht="22.5" customHeight="1" x14ac:dyDescent="0.25">
      <c r="A2" s="389" t="s">
        <v>192</v>
      </c>
      <c r="B2" s="389"/>
      <c r="C2" s="389"/>
      <c r="D2" s="389"/>
      <c r="E2" s="389"/>
      <c r="F2" s="389"/>
      <c r="G2" s="389"/>
      <c r="H2" s="389"/>
      <c r="I2" s="389"/>
    </row>
    <row r="3" spans="1:9" ht="15.75" customHeight="1" x14ac:dyDescent="0.25">
      <c r="A3" s="388" t="s">
        <v>120</v>
      </c>
      <c r="B3" s="388"/>
      <c r="C3" s="388"/>
      <c r="D3" s="388"/>
      <c r="E3" s="388"/>
      <c r="F3" s="388"/>
      <c r="G3" s="388"/>
      <c r="H3" s="388"/>
      <c r="I3" s="388"/>
    </row>
    <row r="4" spans="1:9" s="45" customFormat="1" ht="10.199999999999999" x14ac:dyDescent="0.2">
      <c r="A4" s="387" t="s">
        <v>63</v>
      </c>
      <c r="B4" s="387"/>
      <c r="C4" s="387"/>
      <c r="D4" s="387"/>
      <c r="E4" s="387"/>
      <c r="F4" s="387"/>
      <c r="G4" s="387"/>
      <c r="H4" s="387"/>
      <c r="I4" s="387"/>
    </row>
    <row r="5" spans="1:9" ht="7.5" customHeight="1" x14ac:dyDescent="0.25">
      <c r="C5" s="3"/>
    </row>
    <row r="6" spans="1:9" x14ac:dyDescent="0.25">
      <c r="C6" s="43" t="s">
        <v>60</v>
      </c>
      <c r="D6" s="390" t="s">
        <v>128</v>
      </c>
      <c r="E6" s="390"/>
      <c r="F6" s="390"/>
    </row>
    <row r="7" spans="1:9" ht="7.5" customHeight="1" x14ac:dyDescent="0.25">
      <c r="C7" s="3"/>
    </row>
    <row r="8" spans="1:9" ht="50.4" customHeight="1" thickBot="1" x14ac:dyDescent="0.3">
      <c r="C8" s="191" t="s">
        <v>1</v>
      </c>
      <c r="D8" s="192" t="s">
        <v>121</v>
      </c>
      <c r="E8" s="192" t="s">
        <v>185</v>
      </c>
      <c r="F8" s="192" t="s">
        <v>17</v>
      </c>
      <c r="G8" s="192" t="s">
        <v>183</v>
      </c>
      <c r="H8" s="192" t="s">
        <v>123</v>
      </c>
      <c r="I8" s="192" t="s">
        <v>122</v>
      </c>
    </row>
    <row r="9" spans="1:9" ht="9.75" customHeight="1" x14ac:dyDescent="0.25">
      <c r="C9" s="185">
        <v>43922</v>
      </c>
      <c r="D9" s="186">
        <f>Calculations!C43</f>
        <v>232663</v>
      </c>
      <c r="E9" s="186">
        <f>Calculations!D43</f>
        <v>71128</v>
      </c>
      <c r="F9" s="186">
        <f>Calculations!E43</f>
        <v>415830</v>
      </c>
      <c r="G9" s="309">
        <f>Calculations!F43</f>
        <v>327.10465639410643</v>
      </c>
      <c r="H9" s="309">
        <f>Calculations!G43</f>
        <v>55.951470552870163</v>
      </c>
      <c r="I9" s="186">
        <f>Calculations!H43</f>
        <v>617737.74999999977</v>
      </c>
    </row>
    <row r="10" spans="1:9" ht="9.75" customHeight="1" x14ac:dyDescent="0.25">
      <c r="C10" s="188">
        <v>43952</v>
      </c>
      <c r="D10" s="189">
        <f>Calculations!C44</f>
        <v>267719</v>
      </c>
      <c r="E10" s="189">
        <f>Calculations!D44</f>
        <v>24819</v>
      </c>
      <c r="F10" s="189">
        <f>Calculations!E44</f>
        <v>83800</v>
      </c>
      <c r="G10" s="310">
        <f>Calculations!F44</f>
        <v>1078.6856843547282</v>
      </c>
      <c r="H10" s="310">
        <f>Calculations!G44</f>
        <v>319.47374701670645</v>
      </c>
      <c r="I10" s="189">
        <f>Calculations!H44</f>
        <v>730669.79999999993</v>
      </c>
    </row>
    <row r="11" spans="1:9" ht="9.75" customHeight="1" x14ac:dyDescent="0.25">
      <c r="C11" s="185">
        <v>43983</v>
      </c>
      <c r="D11" s="186">
        <f>Calculations!C45</f>
        <v>298900</v>
      </c>
      <c r="E11" s="186">
        <f>Calculations!D45</f>
        <v>118798</v>
      </c>
      <c r="F11" s="186">
        <f>Calculations!E45</f>
        <v>193784</v>
      </c>
      <c r="G11" s="309">
        <f>Calculations!F45</f>
        <v>251.60356234953451</v>
      </c>
      <c r="H11" s="309">
        <f>Calculations!G45</f>
        <v>154.24390042521568</v>
      </c>
      <c r="I11" s="186">
        <f>Calculations!H45</f>
        <v>763763.44000000018</v>
      </c>
    </row>
    <row r="12" spans="1:9" ht="9.75" customHeight="1" x14ac:dyDescent="0.25">
      <c r="C12" s="211">
        <v>44013</v>
      </c>
      <c r="D12" s="189">
        <f>Calculations!C46</f>
        <v>296204</v>
      </c>
      <c r="E12" s="189">
        <f>Calculations!D46</f>
        <v>334814</v>
      </c>
      <c r="F12" s="189">
        <f>Calculations!E46</f>
        <v>570118</v>
      </c>
      <c r="G12" s="310">
        <f>Calculations!F46</f>
        <v>88.468224148333107</v>
      </c>
      <c r="H12" s="310">
        <f>Calculations!G46</f>
        <v>51.954858467896116</v>
      </c>
      <c r="I12" s="189">
        <f>Calculations!H46</f>
        <v>728364.91999999993</v>
      </c>
    </row>
    <row r="13" spans="1:9" ht="9.75" customHeight="1" x14ac:dyDescent="0.25">
      <c r="C13" s="210">
        <v>44044</v>
      </c>
      <c r="D13" s="186">
        <f>Calculations!C47</f>
        <v>257079</v>
      </c>
      <c r="E13" s="186">
        <f>Calculations!D47</f>
        <v>398418</v>
      </c>
      <c r="F13" s="186">
        <f>Calculations!E47</f>
        <v>892875</v>
      </c>
      <c r="G13" s="309">
        <f>Calculations!F47</f>
        <v>64.524946162070989</v>
      </c>
      <c r="H13" s="309">
        <f>Calculations!G47</f>
        <v>28.792272154556908</v>
      </c>
      <c r="I13" s="186">
        <f>Calculations!H47</f>
        <v>589051.01000000013</v>
      </c>
    </row>
    <row r="14" spans="1:9" ht="9.75" customHeight="1" x14ac:dyDescent="0.25">
      <c r="C14" s="211">
        <v>44075</v>
      </c>
      <c r="D14" s="189">
        <f>Calculations!C48</f>
        <v>275461</v>
      </c>
      <c r="E14" s="189">
        <f>Calculations!D48</f>
        <v>411593</v>
      </c>
      <c r="F14" s="189">
        <f>Calculations!E48</f>
        <v>1113295</v>
      </c>
      <c r="G14" s="310">
        <f>Calculations!F48</f>
        <v>66.925579395179213</v>
      </c>
      <c r="H14" s="310">
        <f>Calculations!G48</f>
        <v>24.742857912772447</v>
      </c>
      <c r="I14" s="189">
        <f>Calculations!H48</f>
        <v>623447.66999999993</v>
      </c>
    </row>
    <row r="15" spans="1:9" ht="9.75" customHeight="1" x14ac:dyDescent="0.25">
      <c r="C15" s="210">
        <v>44105</v>
      </c>
      <c r="D15" s="186">
        <f>Calculations!C49</f>
        <v>282215</v>
      </c>
      <c r="E15" s="186">
        <f>Calculations!D49</f>
        <v>410797</v>
      </c>
      <c r="F15" s="186">
        <f>Calculations!E49</f>
        <v>1144554</v>
      </c>
      <c r="G15" s="309">
        <f>Calculations!F49</f>
        <v>68.699381933168937</v>
      </c>
      <c r="H15" s="309">
        <f>Calculations!G49</f>
        <v>24.657202718264056</v>
      </c>
      <c r="I15" s="186">
        <f>Calculations!H49</f>
        <v>661705.67000000004</v>
      </c>
    </row>
    <row r="16" spans="1:9" ht="9.75" customHeight="1" x14ac:dyDescent="0.25">
      <c r="C16" s="211">
        <v>44136</v>
      </c>
      <c r="D16" s="189">
        <f>Calculations!C50</f>
        <v>271627</v>
      </c>
      <c r="E16" s="189">
        <f>Calculations!D50</f>
        <v>465699</v>
      </c>
      <c r="F16" s="189">
        <f>Calculations!E50</f>
        <v>1461871</v>
      </c>
      <c r="G16" s="310">
        <f>Calculations!F50</f>
        <v>58.326730355873643</v>
      </c>
      <c r="H16" s="310">
        <f>Calculations!G50</f>
        <v>18.580777647275308</v>
      </c>
      <c r="I16" s="189">
        <f>Calculations!H50</f>
        <v>607671.53999999992</v>
      </c>
    </row>
    <row r="17" spans="3:9" ht="9.75" customHeight="1" x14ac:dyDescent="0.25">
      <c r="C17" s="210">
        <v>44166</v>
      </c>
      <c r="D17" s="186">
        <f>Calculations!C51</f>
        <v>283882</v>
      </c>
      <c r="E17" s="186">
        <f>Calculations!D51</f>
        <v>293863</v>
      </c>
      <c r="F17" s="186">
        <f>Calculations!E51</f>
        <v>918317</v>
      </c>
      <c r="G17" s="309">
        <f>Calculations!F51</f>
        <v>96.603519327033354</v>
      </c>
      <c r="H17" s="309">
        <f>Calculations!G51</f>
        <v>30.913290290825501</v>
      </c>
      <c r="I17" s="186">
        <f>Calculations!H51</f>
        <v>634425.2699999999</v>
      </c>
    </row>
    <row r="18" spans="3:9" ht="9.75" customHeight="1" x14ac:dyDescent="0.25">
      <c r="C18" s="211">
        <v>44197</v>
      </c>
      <c r="D18" s="189">
        <f>Calculations!C52</f>
        <v>251874</v>
      </c>
      <c r="E18" s="189">
        <f>Calculations!D52</f>
        <v>413384</v>
      </c>
      <c r="F18" s="189">
        <f>Calculations!E52</f>
        <v>1510405</v>
      </c>
      <c r="G18" s="310">
        <f>Calculations!F52</f>
        <v>60.929789251640123</v>
      </c>
      <c r="H18" s="310">
        <f>Calculations!G52</f>
        <v>16.675924669211238</v>
      </c>
      <c r="I18" s="189">
        <f>Calculations!H52</f>
        <v>549380.43000000017</v>
      </c>
    </row>
    <row r="19" spans="3:9" ht="9.75" customHeight="1" x14ac:dyDescent="0.25">
      <c r="C19" s="210">
        <v>44228</v>
      </c>
      <c r="D19" s="186">
        <f>Calculations!C53</f>
        <v>240300</v>
      </c>
      <c r="E19" s="186">
        <f>Calculations!D53</f>
        <v>326882</v>
      </c>
      <c r="F19" s="186">
        <f>Calculations!E53</f>
        <v>1952072</v>
      </c>
      <c r="G19" s="309">
        <f>Calculations!F53</f>
        <v>73.512766074607967</v>
      </c>
      <c r="H19" s="309">
        <f>Calculations!G53</f>
        <v>12.309996762414501</v>
      </c>
      <c r="I19" s="186">
        <f>Calculations!H53</f>
        <v>521567.39000000013</v>
      </c>
    </row>
    <row r="20" spans="3:9" ht="9.75" customHeight="1" x14ac:dyDescent="0.25">
      <c r="C20" s="211">
        <v>44256</v>
      </c>
      <c r="D20" s="189">
        <f>Calculations!C54</f>
        <v>272301</v>
      </c>
      <c r="E20" s="189">
        <f>Calculations!D54</f>
        <v>332860</v>
      </c>
      <c r="F20" s="189">
        <f>Calculations!E54</f>
        <v>2029027</v>
      </c>
      <c r="G20" s="310">
        <f>Calculations!F54</f>
        <v>81.806465180556387</v>
      </c>
      <c r="H20" s="310">
        <f>Calculations!G54</f>
        <v>13.420274841093786</v>
      </c>
      <c r="I20" s="189">
        <f>Calculations!H54</f>
        <v>597690.06000000006</v>
      </c>
    </row>
    <row r="21" spans="3:9" ht="9.75" customHeight="1" x14ac:dyDescent="0.25">
      <c r="C21" s="210">
        <v>44287</v>
      </c>
      <c r="D21" s="186">
        <f>Calculations!C55</f>
        <v>244282</v>
      </c>
      <c r="E21" s="186">
        <f>Calculations!D55</f>
        <v>300094</v>
      </c>
      <c r="F21" s="186">
        <f>Calculations!E55</f>
        <v>1858745</v>
      </c>
      <c r="G21" s="309">
        <f>Calculations!F55</f>
        <v>81.401827427406076</v>
      </c>
      <c r="H21" s="309">
        <f>Calculations!G55</f>
        <v>13.142308385496666</v>
      </c>
      <c r="I21" s="186">
        <f>Calculations!H55</f>
        <v>539846.30999999994</v>
      </c>
    </row>
    <row r="22" spans="3:9" ht="9.75" customHeight="1" x14ac:dyDescent="0.25">
      <c r="C22" s="211">
        <v>44317</v>
      </c>
      <c r="D22" s="189">
        <f>Calculations!C56</f>
        <v>239428</v>
      </c>
      <c r="E22" s="189">
        <f>Calculations!D56</f>
        <v>298691</v>
      </c>
      <c r="F22" s="189">
        <f>Calculations!E56</f>
        <v>1945688</v>
      </c>
      <c r="G22" s="310">
        <f>Calculations!F56</f>
        <v>80.159094180942844</v>
      </c>
      <c r="H22" s="310">
        <f>Calculations!G56</f>
        <v>12.305570060564696</v>
      </c>
      <c r="I22" s="189">
        <f>Calculations!H56</f>
        <v>529601.4</v>
      </c>
    </row>
    <row r="23" spans="3:9" ht="9.75" customHeight="1" x14ac:dyDescent="0.25">
      <c r="C23" s="210">
        <v>44348</v>
      </c>
      <c r="D23" s="186">
        <f>Calculations!C57</f>
        <v>241887</v>
      </c>
      <c r="E23" s="186">
        <f>Calculations!D57</f>
        <v>290533</v>
      </c>
      <c r="F23" s="186">
        <f>Calculations!E57</f>
        <v>1991940</v>
      </c>
      <c r="G23" s="309">
        <f>Calculations!F57</f>
        <v>83.256291023739124</v>
      </c>
      <c r="H23" s="309">
        <f>Calculations!G57</f>
        <v>12.143287448417121</v>
      </c>
      <c r="I23" s="186">
        <f>Calculations!H57</f>
        <v>530879.92000000004</v>
      </c>
    </row>
    <row r="24" spans="3:9" ht="9.75" customHeight="1" x14ac:dyDescent="0.25">
      <c r="C24" s="211">
        <v>44378</v>
      </c>
      <c r="D24" s="189">
        <f>Calculations!C58</f>
        <v>237634</v>
      </c>
      <c r="E24" s="189">
        <f>Calculations!D58</f>
        <v>308476</v>
      </c>
      <c r="F24" s="189">
        <f>Calculations!E58</f>
        <v>2020801</v>
      </c>
      <c r="G24" s="310">
        <f>Calculations!F58</f>
        <v>77.034842256772009</v>
      </c>
      <c r="H24" s="310">
        <f>Calculations!G58</f>
        <v>11.759396397765045</v>
      </c>
      <c r="I24" s="189">
        <f>Calculations!H58</f>
        <v>433522.6399999999</v>
      </c>
    </row>
    <row r="25" spans="3:9" ht="9.75" customHeight="1" x14ac:dyDescent="0.25">
      <c r="C25" s="210">
        <v>44409</v>
      </c>
      <c r="D25" s="186">
        <f>Calculations!C59</f>
        <v>226777</v>
      </c>
      <c r="E25" s="186">
        <f>Calculations!D59</f>
        <v>340041</v>
      </c>
      <c r="F25" s="186">
        <f>Calculations!E59</f>
        <v>2363092</v>
      </c>
      <c r="G25" s="309">
        <f>Calculations!F59</f>
        <v>66.691075487955871</v>
      </c>
      <c r="H25" s="309">
        <f>Calculations!G59</f>
        <v>9.5966217142625005</v>
      </c>
      <c r="I25" s="186">
        <f>Calculations!H59</f>
        <v>409650.34</v>
      </c>
    </row>
    <row r="26" spans="3:9" ht="9.75" customHeight="1" x14ac:dyDescent="0.25">
      <c r="C26" s="211">
        <v>44440</v>
      </c>
      <c r="D26" s="189">
        <f>Calculations!C60</f>
        <v>237373</v>
      </c>
      <c r="E26" s="189">
        <f>Calculations!D60</f>
        <v>321852</v>
      </c>
      <c r="F26" s="189">
        <f>Calculations!E60</f>
        <v>2072083</v>
      </c>
      <c r="G26" s="310">
        <f>Calculations!F60</f>
        <v>73.752221517964784</v>
      </c>
      <c r="H26" s="310">
        <f>Calculations!G60</f>
        <v>11.455766974585478</v>
      </c>
      <c r="I26" s="189">
        <f>Calculations!H60</f>
        <v>428885.77999999997</v>
      </c>
    </row>
    <row r="27" spans="3:9" ht="9.75" customHeight="1" x14ac:dyDescent="0.25">
      <c r="C27" s="210">
        <v>44470</v>
      </c>
      <c r="D27" s="186">
        <f>Calculations!C61</f>
        <v>232962</v>
      </c>
      <c r="E27" s="186">
        <f>Calculations!D61</f>
        <v>294997</v>
      </c>
      <c r="F27" s="186">
        <f>Calculations!E61</f>
        <v>2017669</v>
      </c>
      <c r="G27" s="309">
        <f>Calculations!F61</f>
        <v>78.970972586161892</v>
      </c>
      <c r="H27" s="309">
        <f>Calculations!G61</f>
        <v>11.546096014757625</v>
      </c>
      <c r="I27" s="186">
        <f>Calculations!H61</f>
        <v>410198.79999999993</v>
      </c>
    </row>
    <row r="28" spans="3:9" ht="9.75" customHeight="1" x14ac:dyDescent="0.25">
      <c r="C28" s="211">
        <v>44501</v>
      </c>
      <c r="D28" s="189">
        <f>Calculations!C62</f>
        <v>241513</v>
      </c>
      <c r="E28" s="189">
        <f>Calculations!D62</f>
        <v>345220</v>
      </c>
      <c r="F28" s="189">
        <f>Calculations!E62</f>
        <v>2617864</v>
      </c>
      <c r="G28" s="310">
        <f>Calculations!F62</f>
        <v>69.959156479925838</v>
      </c>
      <c r="H28" s="310">
        <f>Calculations!G62</f>
        <v>9.2255747433785711</v>
      </c>
      <c r="I28" s="189">
        <f>Calculations!H62</f>
        <v>428167.53999999992</v>
      </c>
    </row>
    <row r="29" spans="3:9" ht="10.8" customHeight="1" thickBot="1" x14ac:dyDescent="0.3">
      <c r="C29" s="322">
        <v>44531</v>
      </c>
      <c r="D29" s="323">
        <f>Calculations!C63</f>
        <v>243281</v>
      </c>
      <c r="E29" s="323">
        <f>Calculations!D63</f>
        <v>275937</v>
      </c>
      <c r="F29" s="323">
        <f>Calculations!E63</f>
        <v>1891756</v>
      </c>
      <c r="G29" s="324">
        <f>Calculations!F63</f>
        <v>88.165414569267625</v>
      </c>
      <c r="H29" s="324">
        <f>Calculations!G63</f>
        <v>12.86006229133144</v>
      </c>
      <c r="I29" s="323">
        <f>Calculations!H63</f>
        <v>427714.08999999997</v>
      </c>
    </row>
    <row r="30" spans="3:9" ht="12" customHeight="1" x14ac:dyDescent="0.25">
      <c r="C30" s="19" t="s">
        <v>0</v>
      </c>
      <c r="D30" s="9">
        <f>SUM(D9:D29)</f>
        <v>5375362</v>
      </c>
      <c r="E30" s="9">
        <f>SUM(E9:E29)</f>
        <v>6378896</v>
      </c>
      <c r="F30" s="9">
        <f>SUM(F9:F29)</f>
        <v>31065586</v>
      </c>
      <c r="G30" s="311">
        <f>(D30/E30)*100</f>
        <v>84.26790466563493</v>
      </c>
      <c r="H30" s="311">
        <f>(D30/F30)*100</f>
        <v>17.30326928325125</v>
      </c>
      <c r="I30" s="9">
        <f>SUM(I9:I29)</f>
        <v>11763941.77</v>
      </c>
    </row>
    <row r="31" spans="3:9" x14ac:dyDescent="0.25"/>
    <row r="32" spans="3:9"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145" x14ac:dyDescent="0.25"/>
    <row r="146" x14ac:dyDescent="0.25"/>
    <row r="147"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sheetData>
  <sheetProtection algorithmName="SHA-512" hashValue="L8rOLNJeVXqqm0v69HfdGTKflRdc+W9Kza+bgL8ZMmBXoH8kvbDFnkLn/1spyMHodzTbcAQASbv4DrymfWBmDw==" saltValue="MobmBf61ohSD1E/27I2ROA==" spinCount="100000" sheet="1" objects="1" scenarios="1"/>
  <mergeCells count="4">
    <mergeCell ref="A3:I3"/>
    <mergeCell ref="A2:I2"/>
    <mergeCell ref="A4:I4"/>
    <mergeCell ref="D6:F6"/>
  </mergeCells>
  <dataValidations count="1">
    <dataValidation type="list" allowBlank="1" showInputMessage="1" showErrorMessage="1" sqref="D6:F6" xr:uid="{00000000-0002-0000-0200-000000000000}">
      <formula1>VList_Area</formula1>
    </dataValidation>
  </dataValidations>
  <pageMargins left="0.19685039370078741" right="0.19685039370078741" top="0.19685039370078741" bottom="0.19685039370078741" header="0.19685039370078741" footer="0.19685039370078741"/>
  <pageSetup paperSize="9" scale="7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XFC179"/>
  <sheetViews>
    <sheetView showGridLines="0" showRowColHeaders="0" workbookViewId="0">
      <selection activeCell="D6" sqref="D6:F6"/>
    </sheetView>
  </sheetViews>
  <sheetFormatPr defaultColWidth="0" defaultRowHeight="14.25" customHeight="1" zeroHeight="1" x14ac:dyDescent="0.25"/>
  <cols>
    <col min="1" max="2" width="11.6640625" style="2" customWidth="1"/>
    <col min="3" max="8" width="22.6640625" style="2" customWidth="1"/>
    <col min="9" max="9" width="11.6640625" style="2" customWidth="1"/>
    <col min="10" max="16382" width="9.109375" style="2" hidden="1"/>
    <col min="16383" max="16383" width="0" style="2" hidden="1"/>
    <col min="16384" max="16384" width="9.109375" style="2" hidden="1"/>
  </cols>
  <sheetData>
    <row r="1" spans="1:9" ht="136.5" customHeight="1" x14ac:dyDescent="0.25"/>
    <row r="2" spans="1:9" ht="22.5" customHeight="1" x14ac:dyDescent="0.25">
      <c r="A2" s="389" t="s">
        <v>193</v>
      </c>
      <c r="B2" s="389"/>
      <c r="C2" s="389"/>
      <c r="D2" s="389"/>
      <c r="E2" s="389"/>
      <c r="F2" s="389"/>
      <c r="G2" s="389"/>
      <c r="H2" s="389"/>
      <c r="I2" s="389"/>
    </row>
    <row r="3" spans="1:9" ht="15.75" customHeight="1" x14ac:dyDescent="0.25">
      <c r="A3" s="386" t="s">
        <v>33</v>
      </c>
      <c r="B3" s="391"/>
      <c r="C3" s="391"/>
      <c r="D3" s="391"/>
      <c r="E3" s="391"/>
      <c r="F3" s="391"/>
      <c r="G3" s="391"/>
      <c r="H3" s="234"/>
      <c r="I3" s="234"/>
    </row>
    <row r="4" spans="1:9" ht="11.25" customHeight="1" x14ac:dyDescent="0.25">
      <c r="A4" s="387" t="s">
        <v>63</v>
      </c>
      <c r="B4" s="387"/>
      <c r="C4" s="387"/>
      <c r="D4" s="387"/>
      <c r="E4" s="387"/>
      <c r="F4" s="387"/>
      <c r="G4" s="387"/>
      <c r="H4" s="387"/>
      <c r="I4" s="387"/>
    </row>
    <row r="5" spans="1:9" ht="7.5" customHeight="1" x14ac:dyDescent="0.25">
      <c r="C5" s="3"/>
    </row>
    <row r="6" spans="1:9" ht="13.8" x14ac:dyDescent="0.25">
      <c r="C6" s="23" t="s">
        <v>60</v>
      </c>
      <c r="D6" s="390" t="s">
        <v>128</v>
      </c>
      <c r="E6" s="390"/>
      <c r="F6" s="390"/>
    </row>
    <row r="7" spans="1:9" ht="7.5" customHeight="1" x14ac:dyDescent="0.25">
      <c r="C7" s="3"/>
    </row>
    <row r="8" spans="1:9" ht="24.6" thickBot="1" x14ac:dyDescent="0.3">
      <c r="C8" s="191" t="s">
        <v>1</v>
      </c>
      <c r="D8" s="192" t="s">
        <v>52</v>
      </c>
      <c r="E8" s="192" t="s">
        <v>31</v>
      </c>
      <c r="F8" s="192" t="s">
        <v>8</v>
      </c>
      <c r="G8" s="192" t="s">
        <v>53</v>
      </c>
    </row>
    <row r="9" spans="1:9" ht="9.75" customHeight="1" x14ac:dyDescent="0.25">
      <c r="C9" s="185">
        <f>'Antibacterial Prescribing'!C9</f>
        <v>43922</v>
      </c>
      <c r="D9" s="186">
        <f>Calculations!C68</f>
        <v>19361</v>
      </c>
      <c r="E9" s="186">
        <f>Calculations!D68</f>
        <v>415830</v>
      </c>
      <c r="F9" s="187">
        <f>Calculations!E68</f>
        <v>4.6559892263665441</v>
      </c>
      <c r="G9" s="186">
        <f>Calculations!F68</f>
        <v>389318.95999999985</v>
      </c>
    </row>
    <row r="10" spans="1:9" ht="9.75" customHeight="1" x14ac:dyDescent="0.25">
      <c r="C10" s="188">
        <f>'Antibacterial Prescribing'!C10</f>
        <v>43952</v>
      </c>
      <c r="D10" s="189">
        <f>Calculations!C69</f>
        <v>17327</v>
      </c>
      <c r="E10" s="189">
        <f>Calculations!D69</f>
        <v>83800</v>
      </c>
      <c r="F10" s="190">
        <f>Calculations!E69</f>
        <v>20.676610978520284</v>
      </c>
      <c r="G10" s="189">
        <f>Calculations!F69</f>
        <v>343064.76000000007</v>
      </c>
    </row>
    <row r="11" spans="1:9" ht="9.75" customHeight="1" x14ac:dyDescent="0.25">
      <c r="C11" s="185">
        <f>'Antibacterial Prescribing'!C11</f>
        <v>43983</v>
      </c>
      <c r="D11" s="186">
        <f>Calculations!C70</f>
        <v>29790</v>
      </c>
      <c r="E11" s="186">
        <f>Calculations!D70</f>
        <v>193784</v>
      </c>
      <c r="F11" s="187">
        <f>Calculations!E70</f>
        <v>15.372786194938696</v>
      </c>
      <c r="G11" s="186">
        <f>Calculations!F70</f>
        <v>627832.7699999999</v>
      </c>
    </row>
    <row r="12" spans="1:9" ht="9.75" customHeight="1" x14ac:dyDescent="0.25">
      <c r="C12" s="211">
        <f>'Antibacterial Prescribing'!C12</f>
        <v>44013</v>
      </c>
      <c r="D12" s="189">
        <f>Calculations!C71</f>
        <v>52552</v>
      </c>
      <c r="E12" s="189">
        <f>Calculations!D71</f>
        <v>570118</v>
      </c>
      <c r="F12" s="190">
        <f>Calculations!E71</f>
        <v>9.217740888728299</v>
      </c>
      <c r="G12" s="189">
        <f>Calculations!F71</f>
        <v>1097223.02</v>
      </c>
    </row>
    <row r="13" spans="1:9" ht="9.75" customHeight="1" x14ac:dyDescent="0.25">
      <c r="C13" s="210">
        <f>'Antibacterial Prescribing'!C13</f>
        <v>44044</v>
      </c>
      <c r="D13" s="186">
        <f>Calculations!C72</f>
        <v>55929</v>
      </c>
      <c r="E13" s="186">
        <f>Calculations!D72</f>
        <v>892875</v>
      </c>
      <c r="F13" s="187">
        <f>Calculations!E72</f>
        <v>6.2639227215455691</v>
      </c>
      <c r="G13" s="186">
        <f>Calculations!F72</f>
        <v>1172003.1600000001</v>
      </c>
    </row>
    <row r="14" spans="1:9" ht="9.75" customHeight="1" x14ac:dyDescent="0.25">
      <c r="C14" s="211">
        <f>'Antibacterial Prescribing'!C14</f>
        <v>44075</v>
      </c>
      <c r="D14" s="189">
        <f>Calculations!C73</f>
        <v>68257</v>
      </c>
      <c r="E14" s="189">
        <f>Calculations!D73</f>
        <v>1113295</v>
      </c>
      <c r="F14" s="190">
        <f>Calculations!E73</f>
        <v>6.1310793635110192</v>
      </c>
      <c r="G14" s="189">
        <f>Calculations!F73</f>
        <v>1440991.0199999996</v>
      </c>
    </row>
    <row r="15" spans="1:9" ht="9.75" customHeight="1" x14ac:dyDescent="0.25">
      <c r="C15" s="210">
        <f>'Antibacterial Prescribing'!C15</f>
        <v>44105</v>
      </c>
      <c r="D15" s="186">
        <f>Calculations!C74</f>
        <v>76261</v>
      </c>
      <c r="E15" s="186">
        <f>Calculations!D74</f>
        <v>1144554</v>
      </c>
      <c r="F15" s="187">
        <f>Calculations!E74</f>
        <v>6.6629446928672644</v>
      </c>
      <c r="G15" s="186">
        <f>Calculations!F74</f>
        <v>1574370.2</v>
      </c>
    </row>
    <row r="16" spans="1:9" ht="9.75" customHeight="1" x14ac:dyDescent="0.25">
      <c r="C16" s="211">
        <f>'Antibacterial Prescribing'!C16</f>
        <v>44136</v>
      </c>
      <c r="D16" s="189">
        <f>Calculations!C75</f>
        <v>77058</v>
      </c>
      <c r="E16" s="189">
        <f>Calculations!D75</f>
        <v>1461871</v>
      </c>
      <c r="F16" s="190">
        <f>Calculations!E75</f>
        <v>5.2711901392120097</v>
      </c>
      <c r="G16" s="189">
        <f>Calculations!F75</f>
        <v>1598542.16</v>
      </c>
    </row>
    <row r="17" spans="3:7" ht="9.75" customHeight="1" x14ac:dyDescent="0.25">
      <c r="C17" s="210">
        <f>'Antibacterial Prescribing'!C17</f>
        <v>44166</v>
      </c>
      <c r="D17" s="186">
        <f>Calculations!C76</f>
        <v>69472</v>
      </c>
      <c r="E17" s="186">
        <f>Calculations!D76</f>
        <v>918317</v>
      </c>
      <c r="F17" s="187">
        <f>Calculations!E76</f>
        <v>7.5651436268739447</v>
      </c>
      <c r="G17" s="186">
        <f>Calculations!F76</f>
        <v>1444493.5400000003</v>
      </c>
    </row>
    <row r="18" spans="3:7" ht="9.75" customHeight="1" x14ac:dyDescent="0.25">
      <c r="C18" s="211">
        <f>'Antibacterial Prescribing'!C18</f>
        <v>44197</v>
      </c>
      <c r="D18" s="189">
        <f>Calculations!C77</f>
        <v>81573</v>
      </c>
      <c r="E18" s="189">
        <f>Calculations!D77</f>
        <v>1510405</v>
      </c>
      <c r="F18" s="190">
        <f>Calculations!E77</f>
        <v>5.4007368884504494</v>
      </c>
      <c r="G18" s="189">
        <f>Calculations!F77</f>
        <v>1733751.9800000002</v>
      </c>
    </row>
    <row r="19" spans="3:7" ht="9.75" customHeight="1" x14ac:dyDescent="0.25">
      <c r="C19" s="210">
        <f>'Antibacterial Prescribing'!C19</f>
        <v>44228</v>
      </c>
      <c r="D19" s="186">
        <f>Calculations!C78</f>
        <v>92941</v>
      </c>
      <c r="E19" s="186">
        <f>Calculations!D78</f>
        <v>1952072</v>
      </c>
      <c r="F19" s="187">
        <f>Calculations!E78</f>
        <v>4.7611461052666089</v>
      </c>
      <c r="G19" s="186">
        <f>Calculations!F78</f>
        <v>1949670.72</v>
      </c>
    </row>
    <row r="20" spans="3:7" ht="9.75" customHeight="1" x14ac:dyDescent="0.25">
      <c r="C20" s="211">
        <f>'Antibacterial Prescribing'!C20</f>
        <v>44256</v>
      </c>
      <c r="D20" s="189">
        <f>Calculations!C79</f>
        <v>99598</v>
      </c>
      <c r="E20" s="189">
        <f>Calculations!D79</f>
        <v>2029027</v>
      </c>
      <c r="F20" s="190">
        <f>Calculations!E79</f>
        <v>4.908658189368599</v>
      </c>
      <c r="G20" s="189">
        <f>Calculations!F79</f>
        <v>2128198.4499999997</v>
      </c>
    </row>
    <row r="21" spans="3:7" ht="9.75" customHeight="1" x14ac:dyDescent="0.25">
      <c r="C21" s="210">
        <f>'Antibacterial Prescribing'!C21</f>
        <v>44287</v>
      </c>
      <c r="D21" s="186">
        <f>Calculations!C80</f>
        <v>92101</v>
      </c>
      <c r="E21" s="186">
        <f>Calculations!D80</f>
        <v>1858745</v>
      </c>
      <c r="F21" s="187">
        <f>Calculations!E80</f>
        <v>4.9550099664020619</v>
      </c>
      <c r="G21" s="186">
        <f>Calculations!F80</f>
        <v>1994932.5199999998</v>
      </c>
    </row>
    <row r="22" spans="3:7" ht="9.75" customHeight="1" x14ac:dyDescent="0.25">
      <c r="C22" s="211">
        <f>'Antibacterial Prescribing'!C22</f>
        <v>44317</v>
      </c>
      <c r="D22" s="189">
        <f>Calculations!C81</f>
        <v>92191</v>
      </c>
      <c r="E22" s="189">
        <f>Calculations!D81</f>
        <v>1945688</v>
      </c>
      <c r="F22" s="190">
        <f>Calculations!E81</f>
        <v>4.7382211330901969</v>
      </c>
      <c r="G22" s="189">
        <f>Calculations!F81</f>
        <v>2027563.2299999997</v>
      </c>
    </row>
    <row r="23" spans="3:7" ht="9.75" customHeight="1" x14ac:dyDescent="0.25">
      <c r="C23" s="210">
        <f>'Antibacterial Prescribing'!C23</f>
        <v>44348</v>
      </c>
      <c r="D23" s="186">
        <f>Calculations!C82</f>
        <v>98641</v>
      </c>
      <c r="E23" s="186">
        <f>Calculations!D82</f>
        <v>1991940</v>
      </c>
      <c r="F23" s="187">
        <f>Calculations!E82</f>
        <v>4.9520065865437717</v>
      </c>
      <c r="G23" s="186">
        <f>Calculations!F82</f>
        <v>2161325.48</v>
      </c>
    </row>
    <row r="24" spans="3:7" ht="9.75" customHeight="1" x14ac:dyDescent="0.25">
      <c r="C24" s="211">
        <f>'Antibacterial Prescribing'!C24</f>
        <v>44378</v>
      </c>
      <c r="D24" s="189">
        <f>Calculations!C83</f>
        <v>93671</v>
      </c>
      <c r="E24" s="189">
        <f>Calculations!D83</f>
        <v>2020801</v>
      </c>
      <c r="F24" s="190">
        <f>Calculations!E83</f>
        <v>4.6353401448237603</v>
      </c>
      <c r="G24" s="189">
        <f>Calculations!F83</f>
        <v>1963444.4899999993</v>
      </c>
    </row>
    <row r="25" spans="3:7" ht="9.75" customHeight="1" x14ac:dyDescent="0.25">
      <c r="C25" s="210">
        <f>'Antibacterial Prescribing'!C25</f>
        <v>44409</v>
      </c>
      <c r="D25" s="186">
        <f>Calculations!C84</f>
        <v>86865</v>
      </c>
      <c r="E25" s="186">
        <f>Calculations!D84</f>
        <v>2363092</v>
      </c>
      <c r="F25" s="187">
        <f>Calculations!E84</f>
        <v>3.6759042813398715</v>
      </c>
      <c r="G25" s="186">
        <f>Calculations!F84</f>
        <v>1823355.87</v>
      </c>
    </row>
    <row r="26" spans="3:7" ht="9.75" customHeight="1" x14ac:dyDescent="0.25">
      <c r="C26" s="211">
        <f>'Antibacterial Prescribing'!C26</f>
        <v>44440</v>
      </c>
      <c r="D26" s="189">
        <f>Calculations!C85</f>
        <v>92827</v>
      </c>
      <c r="E26" s="189">
        <f>Calculations!D85</f>
        <v>2072083</v>
      </c>
      <c r="F26" s="190">
        <f>Calculations!E85</f>
        <v>4.4798881125900847</v>
      </c>
      <c r="G26" s="189">
        <f>Calculations!F85</f>
        <v>1954372.2700000003</v>
      </c>
    </row>
    <row r="27" spans="3:7" ht="9.75" customHeight="1" x14ac:dyDescent="0.25">
      <c r="C27" s="210">
        <f>'Antibacterial Prescribing'!C27</f>
        <v>44470</v>
      </c>
      <c r="D27" s="186">
        <f>Calculations!C86</f>
        <v>99238</v>
      </c>
      <c r="E27" s="186">
        <f>Calculations!D86</f>
        <v>2017669</v>
      </c>
      <c r="F27" s="187">
        <f>Calculations!E86</f>
        <v>4.918447971396696</v>
      </c>
      <c r="G27" s="186">
        <f>Calculations!F86</f>
        <v>2059337.2400000002</v>
      </c>
    </row>
    <row r="28" spans="3:7" ht="9.75" customHeight="1" x14ac:dyDescent="0.25">
      <c r="C28" s="211">
        <f>'Antibacterial Prescribing'!C28</f>
        <v>44501</v>
      </c>
      <c r="D28" s="189">
        <f>Calculations!C87</f>
        <v>104904</v>
      </c>
      <c r="E28" s="189">
        <f>Calculations!D87</f>
        <v>2617864</v>
      </c>
      <c r="F28" s="190">
        <f>Calculations!E87</f>
        <v>4.0072364339782354</v>
      </c>
      <c r="G28" s="189">
        <f>Calculations!F87</f>
        <v>2186071.58</v>
      </c>
    </row>
    <row r="29" spans="3:7" ht="12.6" customHeight="1" thickBot="1" x14ac:dyDescent="0.3">
      <c r="C29" s="322">
        <f>'Antibacterial Prescribing'!C29</f>
        <v>44531</v>
      </c>
      <c r="D29" s="323">
        <f>Calculations!C88</f>
        <v>89691</v>
      </c>
      <c r="E29" s="323">
        <f>Calculations!D88</f>
        <v>1891756</v>
      </c>
      <c r="F29" s="325">
        <f>Calculations!E88</f>
        <v>4.7411505500709401</v>
      </c>
      <c r="G29" s="323">
        <f>Calculations!F88</f>
        <v>1874737.1599999997</v>
      </c>
    </row>
    <row r="30" spans="3:7" ht="12" customHeight="1" x14ac:dyDescent="0.25">
      <c r="C30" s="19" t="s">
        <v>0</v>
      </c>
      <c r="D30" s="9">
        <f>SUM(D9:D29)</f>
        <v>1590248</v>
      </c>
      <c r="E30" s="9">
        <f>SUM(E9:E29)</f>
        <v>31065586</v>
      </c>
      <c r="F30" s="20">
        <f>(D30/E30)*100</f>
        <v>5.1190021009099906</v>
      </c>
      <c r="G30" s="9">
        <f>SUM(G9:G29)</f>
        <v>33544600.580000002</v>
      </c>
    </row>
    <row r="31" spans="3:7" ht="13.8" x14ac:dyDescent="0.25"/>
    <row r="32" spans="3:7" ht="13.8" x14ac:dyDescent="0.25"/>
    <row r="33" ht="13.8" x14ac:dyDescent="0.25"/>
    <row r="34" ht="13.8" x14ac:dyDescent="0.25"/>
    <row r="35" ht="13.8" x14ac:dyDescent="0.25"/>
    <row r="36" ht="13.8" x14ac:dyDescent="0.25"/>
    <row r="37" ht="13.8" x14ac:dyDescent="0.25"/>
    <row r="38" ht="13.8" x14ac:dyDescent="0.25"/>
    <row r="39" ht="13.8" x14ac:dyDescent="0.25"/>
    <row r="40" ht="13.8" x14ac:dyDescent="0.25"/>
    <row r="41" ht="13.8" x14ac:dyDescent="0.25"/>
    <row r="42" ht="13.8" x14ac:dyDescent="0.25"/>
    <row r="43" ht="13.8" x14ac:dyDescent="0.25"/>
    <row r="44" ht="13.8" hidden="1" x14ac:dyDescent="0.25"/>
    <row r="45" ht="13.8" hidden="1" x14ac:dyDescent="0.25"/>
    <row r="46" ht="13.8" hidden="1" x14ac:dyDescent="0.25"/>
    <row r="47" ht="13.8" hidden="1" x14ac:dyDescent="0.25"/>
    <row r="48" ht="13.8" hidden="1" x14ac:dyDescent="0.25"/>
    <row r="49" ht="13.8" hidden="1" x14ac:dyDescent="0.25"/>
    <row r="50" ht="13.8" hidden="1" x14ac:dyDescent="0.25"/>
    <row r="51" ht="13.8" hidden="1" x14ac:dyDescent="0.25"/>
    <row r="52" ht="13.8" hidden="1" x14ac:dyDescent="0.25"/>
    <row r="53" ht="13.8" hidden="1" x14ac:dyDescent="0.25"/>
    <row r="54" ht="13.8" hidden="1" x14ac:dyDescent="0.25"/>
    <row r="55" ht="13.8" hidden="1" x14ac:dyDescent="0.25"/>
    <row r="56" ht="13.8" hidden="1" x14ac:dyDescent="0.25"/>
    <row r="57" ht="13.8" hidden="1" x14ac:dyDescent="0.25"/>
    <row r="58" ht="13.8" hidden="1" x14ac:dyDescent="0.25"/>
    <row r="59" ht="13.8" hidden="1" x14ac:dyDescent="0.25"/>
    <row r="60" ht="13.8" hidden="1" x14ac:dyDescent="0.25"/>
    <row r="61" ht="13.8" hidden="1" x14ac:dyDescent="0.25"/>
    <row r="62" ht="13.8" hidden="1" x14ac:dyDescent="0.25"/>
    <row r="63" ht="13.8" hidden="1" x14ac:dyDescent="0.25"/>
    <row r="64" ht="13.8" hidden="1" x14ac:dyDescent="0.25"/>
    <row r="65" ht="13.8" hidden="1" x14ac:dyDescent="0.25"/>
    <row r="66" ht="13.8" hidden="1" x14ac:dyDescent="0.25"/>
    <row r="67" ht="13.8" hidden="1" x14ac:dyDescent="0.25"/>
    <row r="68" ht="13.8" hidden="1" x14ac:dyDescent="0.25"/>
    <row r="69" ht="13.8" hidden="1" x14ac:dyDescent="0.25"/>
    <row r="70" ht="13.8" hidden="1" x14ac:dyDescent="0.25"/>
    <row r="71" ht="13.8" hidden="1" x14ac:dyDescent="0.25"/>
    <row r="72" ht="13.8" hidden="1" x14ac:dyDescent="0.25"/>
    <row r="73" ht="13.8" hidden="1" x14ac:dyDescent="0.25"/>
    <row r="74" ht="13.8" hidden="1" x14ac:dyDescent="0.25"/>
    <row r="75" ht="13.8" hidden="1" x14ac:dyDescent="0.25"/>
    <row r="76" ht="13.8" hidden="1" x14ac:dyDescent="0.25"/>
    <row r="77" ht="13.8" hidden="1" x14ac:dyDescent="0.25"/>
    <row r="78" ht="13.8" hidden="1" x14ac:dyDescent="0.25"/>
    <row r="79" ht="13.8" hidden="1" x14ac:dyDescent="0.25"/>
    <row r="80" ht="13.8" hidden="1" x14ac:dyDescent="0.25"/>
    <row r="81" ht="13.8" hidden="1" x14ac:dyDescent="0.25"/>
    <row r="82" ht="13.8" hidden="1" x14ac:dyDescent="0.25"/>
    <row r="83" ht="13.8" hidden="1" x14ac:dyDescent="0.25"/>
    <row r="84" ht="13.8" hidden="1" x14ac:dyDescent="0.25"/>
    <row r="85" ht="13.8" hidden="1" x14ac:dyDescent="0.25"/>
    <row r="86" ht="13.8" hidden="1" x14ac:dyDescent="0.25"/>
    <row r="87" ht="13.8" hidden="1" x14ac:dyDescent="0.25"/>
    <row r="88" ht="13.8" hidden="1" x14ac:dyDescent="0.25"/>
    <row r="89" ht="13.8" hidden="1" x14ac:dyDescent="0.25"/>
    <row r="90" ht="13.8" hidden="1" x14ac:dyDescent="0.25"/>
    <row r="91" ht="13.8" hidden="1" x14ac:dyDescent="0.25"/>
    <row r="92" ht="13.8" hidden="1" x14ac:dyDescent="0.25"/>
    <row r="93" ht="13.8" hidden="1" x14ac:dyDescent="0.25"/>
    <row r="94" ht="13.8" hidden="1" x14ac:dyDescent="0.25"/>
    <row r="95" ht="13.8" hidden="1" x14ac:dyDescent="0.25"/>
    <row r="96" ht="13.8" hidden="1" x14ac:dyDescent="0.25"/>
    <row r="97" ht="13.8" hidden="1" x14ac:dyDescent="0.25"/>
    <row r="98" ht="13.8" hidden="1" x14ac:dyDescent="0.25"/>
    <row r="99" ht="13.8" hidden="1" x14ac:dyDescent="0.25"/>
    <row r="100" ht="13.8" hidden="1" x14ac:dyDescent="0.25"/>
    <row r="101" ht="13.8" hidden="1" x14ac:dyDescent="0.25"/>
    <row r="102" ht="13.8" hidden="1" x14ac:dyDescent="0.25"/>
    <row r="103" ht="13.8" hidden="1" x14ac:dyDescent="0.25"/>
    <row r="104" ht="13.8" hidden="1" x14ac:dyDescent="0.25"/>
    <row r="105" ht="13.8" hidden="1" x14ac:dyDescent="0.25"/>
    <row r="106" ht="13.8" hidden="1" x14ac:dyDescent="0.25"/>
    <row r="107" ht="13.8" hidden="1" x14ac:dyDescent="0.25"/>
    <row r="108" ht="13.8" hidden="1" x14ac:dyDescent="0.25"/>
    <row r="109" ht="13.8" hidden="1" x14ac:dyDescent="0.25"/>
    <row r="110" ht="13.8" hidden="1" x14ac:dyDescent="0.25"/>
    <row r="111" ht="13.8" hidden="1" x14ac:dyDescent="0.25"/>
    <row r="112" ht="13.8" hidden="1" x14ac:dyDescent="0.25"/>
    <row r="113" ht="13.8" hidden="1" x14ac:dyDescent="0.25"/>
    <row r="114" ht="13.8" hidden="1" x14ac:dyDescent="0.25"/>
    <row r="115" ht="13.8" hidden="1" x14ac:dyDescent="0.25"/>
    <row r="116" ht="13.8" hidden="1" x14ac:dyDescent="0.25"/>
    <row r="117" ht="13.8" hidden="1" x14ac:dyDescent="0.25"/>
    <row r="118" ht="13.8" hidden="1" x14ac:dyDescent="0.25"/>
    <row r="119" ht="13.8" hidden="1" x14ac:dyDescent="0.25"/>
    <row r="120" ht="13.8" hidden="1" x14ac:dyDescent="0.25"/>
    <row r="121" ht="13.8" hidden="1" x14ac:dyDescent="0.25"/>
    <row r="122" ht="13.8" hidden="1" x14ac:dyDescent="0.25"/>
    <row r="123" ht="13.8" hidden="1" x14ac:dyDescent="0.25"/>
    <row r="124" ht="13.8" hidden="1" x14ac:dyDescent="0.25"/>
    <row r="125" ht="13.8" hidden="1" x14ac:dyDescent="0.25"/>
    <row r="126" ht="13.8" hidden="1" x14ac:dyDescent="0.25"/>
    <row r="127" ht="13.8" hidden="1" x14ac:dyDescent="0.25"/>
    <row r="128" ht="13.8" hidden="1" x14ac:dyDescent="0.25"/>
    <row r="129" ht="13.8" hidden="1" x14ac:dyDescent="0.25"/>
    <row r="130" ht="13.8" hidden="1" x14ac:dyDescent="0.25"/>
    <row r="131" ht="13.8" hidden="1" x14ac:dyDescent="0.25"/>
    <row r="132" ht="13.8" hidden="1" x14ac:dyDescent="0.25"/>
    <row r="133" ht="13.8" hidden="1" x14ac:dyDescent="0.25"/>
    <row r="134" ht="13.8" hidden="1" x14ac:dyDescent="0.25"/>
    <row r="135" ht="13.8" hidden="1" x14ac:dyDescent="0.25"/>
    <row r="136" ht="13.8" hidden="1" x14ac:dyDescent="0.25"/>
    <row r="137" ht="13.8" hidden="1" x14ac:dyDescent="0.25"/>
    <row r="138" ht="13.8" hidden="1" x14ac:dyDescent="0.25"/>
    <row r="139" ht="13.8" hidden="1" x14ac:dyDescent="0.25"/>
    <row r="140" ht="13.8" hidden="1" x14ac:dyDescent="0.25"/>
    <row r="141" ht="13.8" hidden="1" x14ac:dyDescent="0.25"/>
    <row r="142" ht="13.8" hidden="1" x14ac:dyDescent="0.25"/>
    <row r="143" ht="13.8" hidden="1" x14ac:dyDescent="0.25"/>
    <row r="144" ht="13.8" hidden="1" x14ac:dyDescent="0.25"/>
    <row r="145" ht="13.8" hidden="1" x14ac:dyDescent="0.25"/>
    <row r="146" ht="13.8" hidden="1" x14ac:dyDescent="0.25"/>
    <row r="147" ht="13.8" hidden="1" x14ac:dyDescent="0.25"/>
    <row r="148" ht="13.8" hidden="1" x14ac:dyDescent="0.25"/>
    <row r="149" ht="13.8" hidden="1" x14ac:dyDescent="0.25"/>
    <row r="150" ht="13.8" hidden="1" x14ac:dyDescent="0.25"/>
    <row r="156" ht="14.25" customHeight="1" x14ac:dyDescent="0.25"/>
    <row r="157" ht="14.25" customHeight="1" x14ac:dyDescent="0.25"/>
    <row r="158" ht="14.25" customHeight="1" x14ac:dyDescent="0.25"/>
    <row r="159" ht="14.25" customHeight="1" x14ac:dyDescent="0.25"/>
    <row r="160" ht="14.25" customHeight="1" x14ac:dyDescent="0.25"/>
    <row r="161" ht="14.25" customHeight="1" x14ac:dyDescent="0.25"/>
    <row r="162" ht="14.25" customHeight="1" x14ac:dyDescent="0.25"/>
    <row r="163" ht="14.25" customHeight="1" x14ac:dyDescent="0.25"/>
    <row r="164" ht="14.25" customHeight="1" x14ac:dyDescent="0.25"/>
    <row r="165" ht="14.25" customHeight="1" x14ac:dyDescent="0.25"/>
    <row r="166" ht="14.25" customHeight="1" x14ac:dyDescent="0.25"/>
    <row r="167" ht="14.25" customHeight="1" x14ac:dyDescent="0.25"/>
    <row r="168" ht="14.25" customHeight="1" x14ac:dyDescent="0.25"/>
    <row r="169" ht="14.25" customHeight="1" x14ac:dyDescent="0.25"/>
    <row r="170" ht="14.25" customHeight="1" x14ac:dyDescent="0.25"/>
    <row r="171" ht="14.25" customHeight="1" x14ac:dyDescent="0.25"/>
    <row r="172" ht="14.25" customHeight="1" x14ac:dyDescent="0.25"/>
    <row r="173" ht="14.25" customHeight="1" x14ac:dyDescent="0.25"/>
    <row r="174" ht="14.25" customHeight="1" x14ac:dyDescent="0.25"/>
    <row r="175" ht="14.25" customHeight="1" x14ac:dyDescent="0.25"/>
    <row r="176" ht="14.25" customHeight="1" x14ac:dyDescent="0.25"/>
    <row r="177" ht="14.25" customHeight="1" x14ac:dyDescent="0.25"/>
    <row r="178" ht="14.25" customHeight="1" x14ac:dyDescent="0.25"/>
    <row r="179" ht="14.25" customHeight="1" x14ac:dyDescent="0.25"/>
  </sheetData>
  <sheetProtection algorithmName="SHA-512" hashValue="UG/yDDfiEoYOqRi4Fkc5WB8BgGFm/11trHmMM+X6LcHKOhgnsyXaerlWP4CWpAvYZm0CWzk3JWjwqJTTHhzmfQ==" saltValue="9JIpy6oZX4DpCZzgMIp8aQ==" spinCount="100000" sheet="1" objects="1" scenarios="1"/>
  <mergeCells count="4">
    <mergeCell ref="A2:I2"/>
    <mergeCell ref="A4:I4"/>
    <mergeCell ref="D6:F6"/>
    <mergeCell ref="A3:G3"/>
  </mergeCells>
  <dataValidations count="1">
    <dataValidation type="list" allowBlank="1" showInputMessage="1" showErrorMessage="1" sqref="D6:F6" xr:uid="{00000000-0002-0000-0300-000000000000}">
      <formula1>VList_Area</formula1>
    </dataValidation>
  </dataValidations>
  <pageMargins left="0.19685039370078741" right="0.19685039370078741" top="0.19685039370078741" bottom="0.19685039370078741" header="0.19685039370078741" footer="0.19685039370078741"/>
  <pageSetup paperSize="9" scale="77" orientation="landscape" r:id="rId1"/>
  <ignoredErrors>
    <ignoredError sqref="F30"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0B43DC-9823-4654-8A78-0431C1EC3367}">
  <sheetPr codeName="Sheet14">
    <pageSetUpPr fitToPage="1"/>
  </sheetPr>
  <dimension ref="A1:Z1048575"/>
  <sheetViews>
    <sheetView showGridLines="0" showRowColHeaders="0" zoomScaleNormal="100" workbookViewId="0">
      <selection activeCell="D6" sqref="D6:G6"/>
    </sheetView>
  </sheetViews>
  <sheetFormatPr defaultColWidth="19.109375" defaultRowHeight="14.4" customHeight="1" zeroHeight="1" x14ac:dyDescent="0.3"/>
  <cols>
    <col min="1" max="1" width="1.44140625" style="2" customWidth="1"/>
    <col min="2" max="2" width="29.77734375" style="2" bestFit="1" customWidth="1"/>
    <col min="3" max="3" width="7.77734375" style="2" customWidth="1"/>
    <col min="4" max="4" width="9.109375" style="2" bestFit="1" customWidth="1"/>
    <col min="5" max="5" width="7.77734375" style="2" customWidth="1"/>
    <col min="6" max="6" width="9.109375" style="2" bestFit="1" customWidth="1"/>
    <col min="7" max="10" width="7.77734375" style="2" customWidth="1"/>
    <col min="11" max="11" width="12" style="2" customWidth="1"/>
    <col min="12" max="12" width="10.5546875" style="2" customWidth="1"/>
    <col min="13" max="14" width="7.77734375" style="2" customWidth="1"/>
    <col min="15" max="15" width="9.33203125" style="2" customWidth="1"/>
    <col min="16" max="16" width="9.5546875" style="2" customWidth="1"/>
    <col min="17" max="22" width="7.77734375" style="2" customWidth="1"/>
    <col min="23" max="23" width="9.109375" style="248" bestFit="1" customWidth="1"/>
    <col min="24" max="24" width="2.88671875" style="2" customWidth="1"/>
    <col min="25" max="25" width="3.88671875" style="2" customWidth="1"/>
    <col min="26" max="16384" width="19.109375" style="289"/>
  </cols>
  <sheetData>
    <row r="1" spans="1:26" ht="136.5" customHeight="1" x14ac:dyDescent="0.3">
      <c r="A1" s="181"/>
      <c r="B1" s="181"/>
      <c r="C1" s="181"/>
      <c r="D1" s="181"/>
      <c r="E1" s="181"/>
      <c r="F1" s="181"/>
      <c r="G1" s="181"/>
      <c r="H1" s="181"/>
      <c r="I1" s="181"/>
      <c r="J1" s="181"/>
      <c r="K1" s="181"/>
      <c r="L1" s="181"/>
      <c r="M1" s="181"/>
      <c r="N1" s="181"/>
      <c r="O1" s="181"/>
      <c r="P1" s="181"/>
      <c r="Q1" s="181"/>
      <c r="R1" s="181"/>
      <c r="S1" s="181"/>
      <c r="T1" s="181"/>
      <c r="U1" s="181"/>
      <c r="V1" s="181"/>
      <c r="W1" s="244"/>
      <c r="X1" s="181"/>
      <c r="Y1" s="181"/>
    </row>
    <row r="2" spans="1:26" ht="22.5" customHeight="1" x14ac:dyDescent="0.3">
      <c r="A2" s="389" t="s">
        <v>194</v>
      </c>
      <c r="B2" s="389"/>
      <c r="C2" s="389"/>
      <c r="D2" s="389"/>
      <c r="E2" s="389"/>
      <c r="F2" s="389"/>
      <c r="G2" s="389"/>
      <c r="H2" s="389"/>
      <c r="I2" s="389"/>
      <c r="J2" s="389"/>
      <c r="K2" s="389"/>
      <c r="L2" s="389"/>
      <c r="M2" s="389"/>
      <c r="N2" s="389"/>
      <c r="O2" s="389"/>
      <c r="P2" s="389"/>
      <c r="Q2" s="389"/>
      <c r="R2" s="389"/>
      <c r="S2" s="389"/>
      <c r="T2" s="389"/>
      <c r="U2" s="389"/>
      <c r="V2" s="389"/>
      <c r="W2" s="389"/>
      <c r="X2" s="389"/>
      <c r="Y2" s="389"/>
    </row>
    <row r="3" spans="1:26" ht="15.75" customHeight="1" x14ac:dyDescent="0.3">
      <c r="A3" s="398" t="s">
        <v>198</v>
      </c>
      <c r="B3" s="391"/>
      <c r="C3" s="391"/>
      <c r="D3" s="391"/>
      <c r="E3" s="391"/>
      <c r="F3" s="391"/>
      <c r="G3" s="391"/>
      <c r="H3" s="391"/>
      <c r="I3" s="391"/>
      <c r="J3" s="391"/>
      <c r="K3" s="391"/>
      <c r="L3" s="391"/>
      <c r="M3" s="391"/>
      <c r="N3" s="391"/>
      <c r="O3" s="391"/>
      <c r="P3" s="391"/>
      <c r="Q3" s="391"/>
      <c r="R3" s="391"/>
      <c r="S3" s="234"/>
      <c r="T3" s="234"/>
      <c r="U3" s="234"/>
      <c r="V3" s="234"/>
      <c r="W3" s="234"/>
      <c r="X3" s="234"/>
      <c r="Y3" s="234"/>
    </row>
    <row r="4" spans="1:26" ht="11.25" customHeight="1" x14ac:dyDescent="0.3">
      <c r="A4" s="387" t="s">
        <v>62</v>
      </c>
      <c r="B4" s="387"/>
      <c r="C4" s="387"/>
      <c r="D4" s="387"/>
      <c r="E4" s="387"/>
      <c r="F4" s="387"/>
      <c r="G4" s="387"/>
      <c r="H4" s="387"/>
      <c r="I4" s="387"/>
      <c r="J4" s="387"/>
      <c r="K4" s="387"/>
      <c r="L4" s="387"/>
      <c r="M4" s="387"/>
      <c r="N4" s="387"/>
      <c r="O4" s="387"/>
      <c r="P4" s="387"/>
      <c r="Q4" s="387"/>
      <c r="R4" s="387"/>
      <c r="S4" s="387"/>
      <c r="T4" s="387"/>
      <c r="U4" s="387"/>
      <c r="V4" s="387"/>
      <c r="W4" s="387"/>
      <c r="X4" s="387"/>
      <c r="Y4" s="387"/>
    </row>
    <row r="5" spans="1:26" x14ac:dyDescent="0.3">
      <c r="B5" s="24"/>
      <c r="C5" s="396"/>
      <c r="D5" s="396"/>
      <c r="E5" s="397"/>
      <c r="F5" s="397"/>
      <c r="G5" s="397"/>
      <c r="H5" s="337"/>
    </row>
    <row r="6" spans="1:26" ht="13.8" customHeight="1" x14ac:dyDescent="0.3">
      <c r="B6" s="43"/>
      <c r="C6" s="43" t="s">
        <v>60</v>
      </c>
      <c r="D6" s="394" t="s">
        <v>128</v>
      </c>
      <c r="E6" s="394"/>
      <c r="F6" s="394"/>
      <c r="G6" s="395"/>
      <c r="H6" s="338"/>
      <c r="I6" s="238"/>
      <c r="J6" s="238"/>
      <c r="K6" s="238"/>
      <c r="L6" s="238"/>
      <c r="M6" s="238"/>
      <c r="N6" s="238"/>
      <c r="O6" s="238"/>
      <c r="P6" s="238"/>
      <c r="Q6" s="238"/>
      <c r="R6" s="238"/>
      <c r="S6" s="238"/>
      <c r="T6" s="238"/>
      <c r="U6" s="238"/>
      <c r="V6" s="238"/>
      <c r="W6" s="249"/>
    </row>
    <row r="7" spans="1:26" s="291" customFormat="1" ht="42.6" customHeight="1" x14ac:dyDescent="0.3">
      <c r="A7" s="286"/>
      <c r="B7" s="285"/>
      <c r="C7" s="392" t="s">
        <v>11</v>
      </c>
      <c r="D7" s="399"/>
      <c r="E7" s="392" t="s">
        <v>12</v>
      </c>
      <c r="F7" s="393"/>
      <c r="G7" s="392" t="s">
        <v>13</v>
      </c>
      <c r="H7" s="393"/>
      <c r="I7" s="392" t="s">
        <v>131</v>
      </c>
      <c r="J7" s="393"/>
      <c r="K7" s="392" t="s">
        <v>133</v>
      </c>
      <c r="L7" s="393"/>
      <c r="M7" s="392" t="s">
        <v>134</v>
      </c>
      <c r="N7" s="393"/>
      <c r="O7" s="392" t="s">
        <v>182</v>
      </c>
      <c r="P7" s="393"/>
      <c r="Q7" s="392" t="s">
        <v>137</v>
      </c>
      <c r="R7" s="393"/>
      <c r="S7" s="392" t="s">
        <v>136</v>
      </c>
      <c r="T7" s="393"/>
      <c r="U7" s="392" t="s">
        <v>135</v>
      </c>
      <c r="V7" s="393"/>
      <c r="W7" s="290" t="s">
        <v>40</v>
      </c>
      <c r="X7" s="286"/>
      <c r="Y7" s="286"/>
    </row>
    <row r="8" spans="1:26" ht="15" thickBot="1" x14ac:dyDescent="0.35">
      <c r="B8" s="11" t="s">
        <v>1</v>
      </c>
      <c r="C8" s="288" t="s">
        <v>160</v>
      </c>
      <c r="D8" s="288" t="s">
        <v>161</v>
      </c>
      <c r="E8" s="288" t="s">
        <v>160</v>
      </c>
      <c r="F8" s="288" t="s">
        <v>161</v>
      </c>
      <c r="G8" s="288" t="s">
        <v>160</v>
      </c>
      <c r="H8" s="288" t="s">
        <v>161</v>
      </c>
      <c r="I8" s="288" t="s">
        <v>160</v>
      </c>
      <c r="J8" s="288" t="s">
        <v>161</v>
      </c>
      <c r="K8" s="288" t="s">
        <v>160</v>
      </c>
      <c r="L8" s="288" t="s">
        <v>161</v>
      </c>
      <c r="M8" s="288" t="s">
        <v>160</v>
      </c>
      <c r="N8" s="288" t="s">
        <v>161</v>
      </c>
      <c r="O8" s="288" t="s">
        <v>160</v>
      </c>
      <c r="P8" s="288" t="s">
        <v>161</v>
      </c>
      <c r="Q8" s="288" t="s">
        <v>160</v>
      </c>
      <c r="R8" s="288" t="s">
        <v>161</v>
      </c>
      <c r="S8" s="288" t="s">
        <v>160</v>
      </c>
      <c r="T8" s="288" t="s">
        <v>161</v>
      </c>
      <c r="U8" s="288" t="s">
        <v>160</v>
      </c>
      <c r="V8" s="288" t="s">
        <v>161</v>
      </c>
      <c r="W8" s="250"/>
    </row>
    <row r="9" spans="1:26" x14ac:dyDescent="0.3">
      <c r="B9" s="182">
        <v>43922</v>
      </c>
      <c r="C9" s="287">
        <f>(D9/$W9)*100</f>
        <v>65.056326102560362</v>
      </c>
      <c r="D9" s="292">
        <f>Calculations!C94</f>
        <v>151362</v>
      </c>
      <c r="E9" s="287">
        <f>(F9/$W9)*100</f>
        <v>29.887433756119364</v>
      </c>
      <c r="F9" s="292">
        <f>Calculations!D94</f>
        <v>69537</v>
      </c>
      <c r="G9" s="287">
        <f>(H9/$W9)*100</f>
        <v>2.8358613101352601</v>
      </c>
      <c r="H9" s="292">
        <f>Calculations!E94</f>
        <v>6598</v>
      </c>
      <c r="I9" s="287">
        <f>(J9/$W9)*100</f>
        <v>0.61677189755139405</v>
      </c>
      <c r="J9" s="292">
        <f>Calculations!F94</f>
        <v>1435</v>
      </c>
      <c r="K9" s="287">
        <f>(L9/$W9)*100</f>
        <v>0.19384259637329526</v>
      </c>
      <c r="L9" s="292">
        <f>Calculations!G94</f>
        <v>451</v>
      </c>
      <c r="M9" s="287">
        <f>(N9/$W9)*100</f>
        <v>0.58238740152065427</v>
      </c>
      <c r="N9" s="292">
        <f>Calculations!H94</f>
        <v>1355</v>
      </c>
      <c r="O9" s="287">
        <f>(P9/$W9)*100</f>
        <v>0.48482139403343033</v>
      </c>
      <c r="P9" s="292">
        <f>Calculations!I94</f>
        <v>1128</v>
      </c>
      <c r="Q9" s="287">
        <f>(R9/$W9)*100</f>
        <v>0.13409953451988499</v>
      </c>
      <c r="R9" s="292">
        <f>Calculations!J94</f>
        <v>312</v>
      </c>
      <c r="S9" s="287">
        <f>(T9/$W9)*100</f>
        <v>0.14527449572987539</v>
      </c>
      <c r="T9" s="292">
        <f>Calculations!K94</f>
        <v>338</v>
      </c>
      <c r="U9" s="287">
        <f>(V9/$W9)*100</f>
        <v>6.3181511456484277E-2</v>
      </c>
      <c r="V9" s="292">
        <f>Calculations!L94</f>
        <v>147</v>
      </c>
      <c r="W9" s="245">
        <f>Calculations!M94</f>
        <v>232663</v>
      </c>
      <c r="Z9" s="344"/>
    </row>
    <row r="10" spans="1:26" ht="12" customHeight="1" x14ac:dyDescent="0.3">
      <c r="B10" s="183">
        <v>43952</v>
      </c>
      <c r="C10" s="263">
        <f t="shared" ref="C10:C30" si="0">(D10/$W10)*100</f>
        <v>64.479174059368219</v>
      </c>
      <c r="D10" s="270">
        <f>Calculations!C95</f>
        <v>172623</v>
      </c>
      <c r="E10" s="263">
        <f t="shared" ref="E10" si="1">(F10/$W10)*100</f>
        <v>30.701220309354209</v>
      </c>
      <c r="F10" s="270">
        <f>Calculations!D95</f>
        <v>82193</v>
      </c>
      <c r="G10" s="263">
        <f t="shared" ref="G10" si="2">(H10/$W10)*100</f>
        <v>2.6729518637078429</v>
      </c>
      <c r="H10" s="270">
        <f>Calculations!E95</f>
        <v>7156</v>
      </c>
      <c r="I10" s="263">
        <f t="shared" ref="I10" si="3">(J10/$W10)*100</f>
        <v>0.60884733619952258</v>
      </c>
      <c r="J10" s="270">
        <f>Calculations!F95</f>
        <v>1630</v>
      </c>
      <c r="K10" s="263">
        <f t="shared" ref="K10" si="4">(L10/$W10)*100</f>
        <v>0.1882570904567849</v>
      </c>
      <c r="L10" s="270">
        <f>Calculations!G95</f>
        <v>504</v>
      </c>
      <c r="M10" s="263">
        <f t="shared" ref="M10" si="5">(N10/$W10)*100</f>
        <v>0.59353277130125248</v>
      </c>
      <c r="N10" s="270">
        <f>Calculations!H95</f>
        <v>1589</v>
      </c>
      <c r="O10" s="263">
        <f t="shared" ref="O10" si="6">(P10/$W10)*100</f>
        <v>0.46765451835693395</v>
      </c>
      <c r="P10" s="270">
        <f>Calculations!I95</f>
        <v>1252</v>
      </c>
      <c r="Q10" s="263">
        <f t="shared" ref="Q10" si="7">(R10/$W10)*100</f>
        <v>4.7511851692683216E-5</v>
      </c>
      <c r="R10" s="270">
        <f>S13</f>
        <v>0.12719825423313458</v>
      </c>
      <c r="S10" s="263">
        <f t="shared" ref="S10" si="8">(T10/$W10)*100</f>
        <v>0.11616657764297642</v>
      </c>
      <c r="T10" s="270">
        <f>Calculations!K95</f>
        <v>311</v>
      </c>
      <c r="U10" s="263">
        <f t="shared" ref="U10" si="9">(V10/$W10)*100</f>
        <v>5.1546584291738723E-2</v>
      </c>
      <c r="V10" s="270">
        <f>Calculations!L95</f>
        <v>138</v>
      </c>
      <c r="W10" s="246">
        <f>Calculations!M95</f>
        <v>267719</v>
      </c>
      <c r="Z10" s="344"/>
    </row>
    <row r="11" spans="1:26" x14ac:dyDescent="0.3">
      <c r="B11" s="182">
        <v>43983</v>
      </c>
      <c r="C11" s="261">
        <f t="shared" si="0"/>
        <v>65.540314486450313</v>
      </c>
      <c r="D11" s="262">
        <f>Calculations!C96</f>
        <v>195900</v>
      </c>
      <c r="E11" s="261">
        <f t="shared" ref="E11" si="10">(F11/$W11)*100</f>
        <v>29.985613917698227</v>
      </c>
      <c r="F11" s="262">
        <f>Calculations!D96</f>
        <v>89627</v>
      </c>
      <c r="G11" s="261">
        <f t="shared" ref="G11" si="11">(H11/$W11)*100</f>
        <v>2.5168952827032451</v>
      </c>
      <c r="H11" s="262">
        <f>Calculations!E96</f>
        <v>7523</v>
      </c>
      <c r="I11" s="261">
        <f t="shared" ref="I11" si="12">(J11/$W11)*100</f>
        <v>0.5828036132485781</v>
      </c>
      <c r="J11" s="262">
        <f>Calculations!F96</f>
        <v>1742</v>
      </c>
      <c r="K11" s="261">
        <f t="shared" ref="K11" si="13">(L11/$W11)*100</f>
        <v>0.1682837069253931</v>
      </c>
      <c r="L11" s="262">
        <f>Calculations!G96</f>
        <v>503</v>
      </c>
      <c r="M11" s="261">
        <f t="shared" ref="M11" si="14">(N11/$W11)*100</f>
        <v>0.51622616259618603</v>
      </c>
      <c r="N11" s="262">
        <f>Calculations!H96</f>
        <v>1543</v>
      </c>
      <c r="O11" s="261">
        <f t="shared" ref="O11" si="15">(P11/$W11)*100</f>
        <v>0.41820006691201073</v>
      </c>
      <c r="P11" s="262">
        <f>Calculations!I96</f>
        <v>1250</v>
      </c>
      <c r="Q11" s="261">
        <f t="shared" ref="Q11" si="16">(R11/$W11)*100</f>
        <v>0.12010705921712947</v>
      </c>
      <c r="R11" s="262">
        <f>Calculations!J96</f>
        <v>359</v>
      </c>
      <c r="S11" s="261">
        <f t="shared" ref="S11" si="17">(T11/$W11)*100</f>
        <v>0.10003345600535296</v>
      </c>
      <c r="T11" s="262">
        <f>Calculations!K96</f>
        <v>299</v>
      </c>
      <c r="U11" s="261">
        <f t="shared" ref="U11" si="18">(V11/$W11)*100</f>
        <v>5.1522248243559721E-2</v>
      </c>
      <c r="V11" s="262">
        <f>Calculations!L96</f>
        <v>154</v>
      </c>
      <c r="W11" s="245">
        <f>Calculations!M96</f>
        <v>298900</v>
      </c>
      <c r="Z11" s="344"/>
    </row>
    <row r="12" spans="1:26" x14ac:dyDescent="0.3">
      <c r="B12" s="183">
        <v>44013</v>
      </c>
      <c r="C12" s="263">
        <f t="shared" si="0"/>
        <v>66.068992991316804</v>
      </c>
      <c r="D12" s="270">
        <f>Calculations!C97</f>
        <v>195699</v>
      </c>
      <c r="E12" s="263">
        <f t="shared" ref="E12" si="19">(F12/$W12)*100</f>
        <v>29.550242400507759</v>
      </c>
      <c r="F12" s="270">
        <f>Calculations!D97</f>
        <v>87529</v>
      </c>
      <c r="G12" s="263">
        <f t="shared" ref="G12" si="20">(H12/$W12)*100</f>
        <v>2.4685689592308004</v>
      </c>
      <c r="H12" s="270">
        <f>Calculations!E97</f>
        <v>7312</v>
      </c>
      <c r="I12" s="263">
        <f t="shared" ref="I12" si="21">(J12/$W12)*100</f>
        <v>0.53409136946158731</v>
      </c>
      <c r="J12" s="270">
        <f>Calculations!F97</f>
        <v>1582</v>
      </c>
      <c r="K12" s="263">
        <f t="shared" ref="K12" si="22">(L12/$W12)*100</f>
        <v>0.17690510594050046</v>
      </c>
      <c r="L12" s="270">
        <f>Calculations!G97</f>
        <v>524</v>
      </c>
      <c r="M12" s="263">
        <f t="shared" ref="M12" si="23">(N12/$W12)*100</f>
        <v>0.47467286059607566</v>
      </c>
      <c r="N12" s="270">
        <f>Calculations!H97</f>
        <v>1406</v>
      </c>
      <c r="O12" s="263">
        <f t="shared" ref="O12" si="24">(P12/$W12)*100</f>
        <v>0.40681422263034939</v>
      </c>
      <c r="P12" s="270">
        <f>Calculations!I97</f>
        <v>1205</v>
      </c>
      <c r="Q12" s="263">
        <f t="shared" ref="Q12" si="25">(R12/$W12)*100</f>
        <v>0.1431445895396416</v>
      </c>
      <c r="R12" s="270">
        <f>Calculations!J97</f>
        <v>424</v>
      </c>
      <c r="S12" s="263">
        <f t="shared" ref="S12" si="26">(T12/$W12)*100</f>
        <v>0.11478575576292015</v>
      </c>
      <c r="T12" s="270">
        <f>Calculations!K97</f>
        <v>340</v>
      </c>
      <c r="U12" s="263">
        <f t="shared" ref="U12" si="27">(V12/$W12)*100</f>
        <v>6.1781745013571733E-2</v>
      </c>
      <c r="V12" s="270">
        <f>Calculations!L97</f>
        <v>183</v>
      </c>
      <c r="W12" s="246">
        <f>Calculations!M97</f>
        <v>296204</v>
      </c>
      <c r="Z12" s="344"/>
    </row>
    <row r="13" spans="1:26" x14ac:dyDescent="0.3">
      <c r="B13" s="182">
        <v>44044</v>
      </c>
      <c r="C13" s="261">
        <f t="shared" si="0"/>
        <v>66.336806973731811</v>
      </c>
      <c r="D13" s="262">
        <f>Calculations!C98</f>
        <v>170538</v>
      </c>
      <c r="E13" s="261">
        <f t="shared" ref="E13" si="28">(F13/$W13)*100</f>
        <v>29.263767168846933</v>
      </c>
      <c r="F13" s="262">
        <f>Calculations!D98</f>
        <v>75231</v>
      </c>
      <c r="G13" s="261">
        <f t="shared" ref="G13" si="29">(H13/$W13)*100</f>
        <v>2.5210149409325537</v>
      </c>
      <c r="H13" s="262">
        <f>Calculations!E98</f>
        <v>6481</v>
      </c>
      <c r="I13" s="261">
        <f t="shared" ref="I13" si="30">(J13/$W13)*100</f>
        <v>0.54652460916683199</v>
      </c>
      <c r="J13" s="262">
        <f>Calculations!F98</f>
        <v>1405</v>
      </c>
      <c r="K13" s="261">
        <f t="shared" ref="K13" si="31">(L13/$W13)*100</f>
        <v>0.18826897568451723</v>
      </c>
      <c r="L13" s="262">
        <f>Calculations!G98</f>
        <v>484</v>
      </c>
      <c r="M13" s="261">
        <f t="shared" ref="M13" si="32">(N13/$W13)*100</f>
        <v>0.41426954360332818</v>
      </c>
      <c r="N13" s="262">
        <f>Calculations!H98</f>
        <v>1065</v>
      </c>
      <c r="O13" s="261">
        <f t="shared" ref="O13" si="33">(P13/$W13)*100</f>
        <v>0.4002660660730748</v>
      </c>
      <c r="P13" s="262">
        <f>Calculations!I98</f>
        <v>1029</v>
      </c>
      <c r="Q13" s="261">
        <f t="shared" ref="Q13" si="34">(R13/$W13)*100</f>
        <v>0.14120173176338791</v>
      </c>
      <c r="R13" s="262">
        <f>Calculations!J98</f>
        <v>363</v>
      </c>
      <c r="S13" s="261">
        <f t="shared" ref="S13" si="35">(T13/$W13)*100</f>
        <v>0.12719825423313458</v>
      </c>
      <c r="T13" s="262">
        <f>Calculations!K98</f>
        <v>327</v>
      </c>
      <c r="U13" s="261">
        <f t="shared" ref="U13" si="36">(V13/$W13)*100</f>
        <v>6.0681735964431167E-2</v>
      </c>
      <c r="V13" s="262">
        <f>Calculations!L98</f>
        <v>156</v>
      </c>
      <c r="W13" s="245">
        <f>Calculations!M98</f>
        <v>257079</v>
      </c>
      <c r="Z13" s="344"/>
    </row>
    <row r="14" spans="1:26" x14ac:dyDescent="0.3">
      <c r="B14" s="183">
        <v>44075</v>
      </c>
      <c r="C14" s="263">
        <f t="shared" si="0"/>
        <v>66.753188291627481</v>
      </c>
      <c r="D14" s="270">
        <f>Calculations!C99</f>
        <v>183879</v>
      </c>
      <c r="E14" s="263">
        <f t="shared" ref="E14" si="37">(F14/$W14)*100</f>
        <v>28.771405026482878</v>
      </c>
      <c r="F14" s="270">
        <f>Calculations!D99</f>
        <v>79254</v>
      </c>
      <c r="G14" s="263">
        <f t="shared" ref="G14" si="38">(H14/$W14)*100</f>
        <v>2.5593459691208555</v>
      </c>
      <c r="H14" s="270">
        <f>Calculations!E99</f>
        <v>7050</v>
      </c>
      <c r="I14" s="263">
        <f t="shared" ref="I14" si="39">(J14/$W14)*100</f>
        <v>0.53038361147313051</v>
      </c>
      <c r="J14" s="270">
        <f>Calculations!F99</f>
        <v>1461</v>
      </c>
      <c r="K14" s="263">
        <f t="shared" ref="K14" si="40">(L14/$W14)*100</f>
        <v>0.1905895934451701</v>
      </c>
      <c r="L14" s="270">
        <f>Calculations!G99</f>
        <v>525</v>
      </c>
      <c r="M14" s="263">
        <f t="shared" ref="M14" si="41">(N14/$W14)*100</f>
        <v>0.42510555033198894</v>
      </c>
      <c r="N14" s="270">
        <f>Calculations!H99</f>
        <v>1171</v>
      </c>
      <c r="O14" s="263">
        <f t="shared" ref="O14" si="42">(P14/$W14)*100</f>
        <v>0.40114571572745322</v>
      </c>
      <c r="P14" s="270">
        <f>Calculations!I99</f>
        <v>1105</v>
      </c>
      <c r="Q14" s="263">
        <f t="shared" ref="Q14" si="43">(R14/$W14)*100</f>
        <v>0.1473892855975982</v>
      </c>
      <c r="R14" s="270">
        <f>Calculations!J99</f>
        <v>406</v>
      </c>
      <c r="S14" s="263">
        <f t="shared" ref="S14" si="44">(T14/$W14)*100</f>
        <v>0.15319773035021292</v>
      </c>
      <c r="T14" s="270">
        <f>Calculations!K99</f>
        <v>422</v>
      </c>
      <c r="U14" s="263">
        <f t="shared" ref="U14" si="45">(V14/$W14)*100</f>
        <v>6.8249225843222808E-2</v>
      </c>
      <c r="V14" s="270">
        <f>Calculations!L99</f>
        <v>188</v>
      </c>
      <c r="W14" s="246">
        <f>Calculations!M99</f>
        <v>275461</v>
      </c>
      <c r="Z14" s="344"/>
    </row>
    <row r="15" spans="1:26" x14ac:dyDescent="0.3">
      <c r="B15" s="182">
        <v>44105</v>
      </c>
      <c r="C15" s="261">
        <f t="shared" si="0"/>
        <v>66.78666973761139</v>
      </c>
      <c r="D15" s="262">
        <f>Calculations!C100</f>
        <v>188482</v>
      </c>
      <c r="E15" s="261">
        <f t="shared" ref="E15" si="46">(F15/$W15)*100</f>
        <v>28.83475364527045</v>
      </c>
      <c r="F15" s="262">
        <f>Calculations!D100</f>
        <v>81376</v>
      </c>
      <c r="G15" s="261">
        <f t="shared" ref="G15" si="47">(H15/$W15)*100</f>
        <v>2.5182927909572488</v>
      </c>
      <c r="H15" s="262">
        <f>Calculations!E100</f>
        <v>7107</v>
      </c>
      <c r="I15" s="261">
        <f t="shared" ref="I15" si="48">(J15/$W15)*100</f>
        <v>0.53399004305228281</v>
      </c>
      <c r="J15" s="262">
        <f>Calculations!F100</f>
        <v>1507</v>
      </c>
      <c r="K15" s="261">
        <f t="shared" ref="K15" si="49">(L15/$W15)*100</f>
        <v>0.18673706216891378</v>
      </c>
      <c r="L15" s="262">
        <f>Calculations!G100</f>
        <v>527</v>
      </c>
      <c r="M15" s="261">
        <f t="shared" ref="M15" si="50">(N15/$W15)*100</f>
        <v>0.40111262689793242</v>
      </c>
      <c r="N15" s="262">
        <f>Calculations!H100</f>
        <v>1132</v>
      </c>
      <c r="O15" s="261">
        <f t="shared" ref="O15" si="51">(P15/$W15)*100</f>
        <v>0.40642772354410639</v>
      </c>
      <c r="P15" s="262">
        <f>Calculations!I100</f>
        <v>1147</v>
      </c>
      <c r="Q15" s="261">
        <f t="shared" ref="Q15" si="52">(R15/$W15)*100</f>
        <v>0.13642081391846642</v>
      </c>
      <c r="R15" s="262">
        <f>Calculations!J100</f>
        <v>385</v>
      </c>
      <c r="S15" s="261">
        <f t="shared" ref="S15" si="53">(T15/$W15)*100</f>
        <v>0.1275623195081764</v>
      </c>
      <c r="T15" s="262">
        <f>Calculations!K100</f>
        <v>360</v>
      </c>
      <c r="U15" s="261">
        <f t="shared" ref="U15" si="54">(V15/$W15)*100</f>
        <v>6.8033237071027403E-2</v>
      </c>
      <c r="V15" s="262">
        <f>Calculations!L100</f>
        <v>192</v>
      </c>
      <c r="W15" s="245">
        <f>Calculations!M100</f>
        <v>282215</v>
      </c>
      <c r="Z15" s="344"/>
    </row>
    <row r="16" spans="1:26" x14ac:dyDescent="0.3">
      <c r="B16" s="183">
        <v>44136</v>
      </c>
      <c r="C16" s="263">
        <f t="shared" si="0"/>
        <v>66.201445364415164</v>
      </c>
      <c r="D16" s="270">
        <f>Calculations!C101</f>
        <v>179821</v>
      </c>
      <c r="E16" s="263">
        <f t="shared" ref="E16" si="55">(F16/$W16)*100</f>
        <v>29.149164111078797</v>
      </c>
      <c r="F16" s="270">
        <f>Calculations!D101</f>
        <v>79177</v>
      </c>
      <c r="G16" s="263">
        <f t="shared" ref="G16" si="56">(H16/$W16)*100</f>
        <v>2.4931247630022053</v>
      </c>
      <c r="H16" s="270">
        <f>Calculations!E101</f>
        <v>6772</v>
      </c>
      <c r="I16" s="263">
        <f t="shared" ref="I16" si="57">(J16/$W16)*100</f>
        <v>0.52535278157178777</v>
      </c>
      <c r="J16" s="270">
        <f>Calculations!F101</f>
        <v>1427</v>
      </c>
      <c r="K16" s="263">
        <f t="shared" ref="K16" si="58">(L16/$W16)*100</f>
        <v>0.45466761404425921</v>
      </c>
      <c r="L16" s="270">
        <f>Calculations!G101</f>
        <v>1235</v>
      </c>
      <c r="M16" s="263">
        <f t="shared" ref="M16" si="59">(N16/$W16)*100</f>
        <v>0.39834037117075993</v>
      </c>
      <c r="N16" s="270">
        <f>Calculations!H101</f>
        <v>1082</v>
      </c>
      <c r="O16" s="263">
        <f t="shared" ref="O16" si="60">(P16/$W16)*100</f>
        <v>0.42006133410890673</v>
      </c>
      <c r="P16" s="270">
        <f>Calculations!I101</f>
        <v>1141</v>
      </c>
      <c r="Q16" s="263">
        <f t="shared" ref="Q16" si="61">(R16/$W16)*100</f>
        <v>0.14762891759655705</v>
      </c>
      <c r="R16" s="270">
        <f>Calculations!J101</f>
        <v>401</v>
      </c>
      <c r="S16" s="263">
        <f t="shared" ref="S16" si="62">(T16/$W16)*100</f>
        <v>0.13879327165561597</v>
      </c>
      <c r="T16" s="270">
        <f>Calculations!K101</f>
        <v>377</v>
      </c>
      <c r="U16" s="263">
        <f t="shared" ref="U16" si="63">(V16/$W16)*100</f>
        <v>7.1421471355940319E-2</v>
      </c>
      <c r="V16" s="270">
        <f>Calculations!L101</f>
        <v>194</v>
      </c>
      <c r="W16" s="246">
        <f>Calculations!M101</f>
        <v>271627</v>
      </c>
      <c r="Z16" s="344"/>
    </row>
    <row r="17" spans="2:26" x14ac:dyDescent="0.3">
      <c r="B17" s="182">
        <v>44166</v>
      </c>
      <c r="C17" s="261">
        <f t="shared" si="0"/>
        <v>66.759780472168018</v>
      </c>
      <c r="D17" s="262">
        <f>Calculations!C102</f>
        <v>189519</v>
      </c>
      <c r="E17" s="261">
        <f t="shared" ref="E17" si="64">(F17/$W17)*100</f>
        <v>28.050387132681887</v>
      </c>
      <c r="F17" s="262">
        <f>Calculations!D102</f>
        <v>79630</v>
      </c>
      <c r="G17" s="261">
        <f t="shared" ref="G17" si="65">(H17/$W17)*100</f>
        <v>2.6260911223677441</v>
      </c>
      <c r="H17" s="262">
        <f>Calculations!E102</f>
        <v>7455</v>
      </c>
      <c r="I17" s="261">
        <f t="shared" ref="I17" si="66">(J17/$W17)*100</f>
        <v>0.55833057397087515</v>
      </c>
      <c r="J17" s="262">
        <f>Calculations!F102</f>
        <v>1585</v>
      </c>
      <c r="K17" s="261">
        <f t="shared" ref="K17" si="67">(L17/$W17)*100</f>
        <v>0.75806144806645015</v>
      </c>
      <c r="L17" s="262">
        <f>Calculations!G102</f>
        <v>2152</v>
      </c>
      <c r="M17" s="261">
        <f t="shared" ref="M17" si="68">(N17/$W17)*100</f>
        <v>0.42693795309318666</v>
      </c>
      <c r="N17" s="262">
        <f>Calculations!H102</f>
        <v>1212</v>
      </c>
      <c r="O17" s="261">
        <f t="shared" ref="O17" si="69">(P17/$W17)*100</f>
        <v>0.40545015182364508</v>
      </c>
      <c r="P17" s="262">
        <f>Calculations!I102</f>
        <v>1151</v>
      </c>
      <c r="Q17" s="261">
        <f t="shared" ref="Q17" si="70">(R17/$W17)*100</f>
        <v>0.16978885593309895</v>
      </c>
      <c r="R17" s="262">
        <f>Calculations!J102</f>
        <v>482</v>
      </c>
      <c r="S17" s="261">
        <f t="shared" ref="S17" si="71">(T17/$W17)*100</f>
        <v>0.17295918726794934</v>
      </c>
      <c r="T17" s="262">
        <f>Calculations!K102</f>
        <v>491</v>
      </c>
      <c r="U17" s="261">
        <f t="shared" ref="U17" si="72">(V17/$W17)*100</f>
        <v>7.2213102627147904E-2</v>
      </c>
      <c r="V17" s="262">
        <f>Calculations!L102</f>
        <v>205</v>
      </c>
      <c r="W17" s="245">
        <f>Calculations!M102</f>
        <v>283882</v>
      </c>
      <c r="Z17" s="344"/>
    </row>
    <row r="18" spans="2:26" x14ac:dyDescent="0.3">
      <c r="B18" s="183">
        <v>44197</v>
      </c>
      <c r="C18" s="263">
        <f t="shared" si="0"/>
        <v>65.886117662005603</v>
      </c>
      <c r="D18" s="270">
        <f>Calculations!C103</f>
        <v>165950</v>
      </c>
      <c r="E18" s="263">
        <f t="shared" ref="E18" si="73">(F18/$W18)*100</f>
        <v>29.156244789061198</v>
      </c>
      <c r="F18" s="270">
        <f>Calculations!D103</f>
        <v>73437</v>
      </c>
      <c r="G18" s="263">
        <f t="shared" ref="G18" si="74">(H18/$W18)*100</f>
        <v>2.4178756044689012</v>
      </c>
      <c r="H18" s="270">
        <f>Calculations!E103</f>
        <v>6090</v>
      </c>
      <c r="I18" s="263">
        <f t="shared" ref="I18" si="75">(J18/$W18)*100</f>
        <v>0.55623049620048126</v>
      </c>
      <c r="J18" s="270">
        <f>Calculations!F103</f>
        <v>1401</v>
      </c>
      <c r="K18" s="263">
        <f t="shared" ref="K18" si="76">(L18/$W18)*100</f>
        <v>0.8099287739107649</v>
      </c>
      <c r="L18" s="270">
        <f>Calculations!G103</f>
        <v>2040</v>
      </c>
      <c r="M18" s="263">
        <f t="shared" ref="M18" si="77">(N18/$W18)*100</f>
        <v>0.38511319151639312</v>
      </c>
      <c r="N18" s="270">
        <f>Calculations!H103</f>
        <v>970</v>
      </c>
      <c r="O18" s="263">
        <f t="shared" ref="O18" si="78">(P18/$W18)*100</f>
        <v>0.40496438695538245</v>
      </c>
      <c r="P18" s="270">
        <f>Calculations!I103</f>
        <v>1020</v>
      </c>
      <c r="Q18" s="263">
        <f t="shared" ref="Q18" si="79">(R18/$W18)*100</f>
        <v>0.16675004168751043</v>
      </c>
      <c r="R18" s="270">
        <f>Calculations!J103</f>
        <v>420</v>
      </c>
      <c r="S18" s="263">
        <f t="shared" ref="S18" si="80">(T18/$W18)*100</f>
        <v>0.13379705725878813</v>
      </c>
      <c r="T18" s="270">
        <f>Calculations!K103</f>
        <v>337</v>
      </c>
      <c r="U18" s="263">
        <f t="shared" ref="U18" si="81">(V18/$W18)*100</f>
        <v>8.2977996934975429E-2</v>
      </c>
      <c r="V18" s="270">
        <f>Calculations!L103</f>
        <v>209</v>
      </c>
      <c r="W18" s="246">
        <f>Calculations!M103</f>
        <v>251874</v>
      </c>
      <c r="Z18" s="344"/>
    </row>
    <row r="19" spans="2:26" x14ac:dyDescent="0.3">
      <c r="B19" s="182">
        <v>44228</v>
      </c>
      <c r="C19" s="261">
        <f t="shared" si="0"/>
        <v>66.232625884311275</v>
      </c>
      <c r="D19" s="262">
        <f>Calculations!C104</f>
        <v>159157</v>
      </c>
      <c r="E19" s="261">
        <f t="shared" ref="E19" si="82">(F19/$W19)*100</f>
        <v>28.96962130669996</v>
      </c>
      <c r="F19" s="262">
        <f>Calculations!D104</f>
        <v>69614</v>
      </c>
      <c r="G19" s="261">
        <f t="shared" ref="G19" si="83">(H19/$W19)*100</f>
        <v>2.3050353724511026</v>
      </c>
      <c r="H19" s="262">
        <f>Calculations!E104</f>
        <v>5539</v>
      </c>
      <c r="I19" s="261">
        <f t="shared" ref="I19" si="84">(J19/$W19)*100</f>
        <v>0.57594673325010404</v>
      </c>
      <c r="J19" s="262">
        <f>Calculations!F104</f>
        <v>1384</v>
      </c>
      <c r="K19" s="261">
        <f t="shared" ref="K19" si="85">(L19/$W19)*100</f>
        <v>0.75988347898460262</v>
      </c>
      <c r="L19" s="262">
        <f>Calculations!G104</f>
        <v>1826</v>
      </c>
      <c r="M19" s="261">
        <f t="shared" ref="M19" si="86">(N19/$W19)*100</f>
        <v>0.3945068664169788</v>
      </c>
      <c r="N19" s="262">
        <f>Calculations!H104</f>
        <v>948</v>
      </c>
      <c r="O19" s="261">
        <f t="shared" ref="O19" si="87">(P19/$W19)*100</f>
        <v>0.40033291718684977</v>
      </c>
      <c r="P19" s="262">
        <f>Calculations!I104</f>
        <v>962</v>
      </c>
      <c r="Q19" s="261">
        <f t="shared" ref="Q19" si="88">(R19/$W19)*100</f>
        <v>0.1464835622138993</v>
      </c>
      <c r="R19" s="262">
        <f>Calculations!J104</f>
        <v>352</v>
      </c>
      <c r="S19" s="261">
        <f t="shared" ref="S19" si="89">(T19/$W19)*100</f>
        <v>0.1348314606741573</v>
      </c>
      <c r="T19" s="262">
        <f>Calculations!K104</f>
        <v>324</v>
      </c>
      <c r="U19" s="261">
        <f t="shared" ref="U19" si="90">(V19/$W19)*100</f>
        <v>8.073241781106949E-2</v>
      </c>
      <c r="V19" s="262">
        <f>Calculations!L104</f>
        <v>194</v>
      </c>
      <c r="W19" s="245">
        <f>Calculations!M104</f>
        <v>240300</v>
      </c>
      <c r="Z19" s="344"/>
    </row>
    <row r="20" spans="2:26" x14ac:dyDescent="0.3">
      <c r="B20" s="183">
        <v>44256</v>
      </c>
      <c r="C20" s="263">
        <f t="shared" si="0"/>
        <v>66.124986687525933</v>
      </c>
      <c r="D20" s="270">
        <f>Calculations!C105</f>
        <v>180059</v>
      </c>
      <c r="E20" s="263">
        <f t="shared" ref="E20" si="91">(F20/$W20)*100</f>
        <v>28.918733313502337</v>
      </c>
      <c r="F20" s="270">
        <f>Calculations!D105</f>
        <v>78746</v>
      </c>
      <c r="G20" s="263">
        <f t="shared" ref="G20" si="92">(H20/$W20)*100</f>
        <v>2.4660210575796637</v>
      </c>
      <c r="H20" s="270">
        <f>Calculations!E105</f>
        <v>6715</v>
      </c>
      <c r="I20" s="263">
        <f t="shared" ref="I20" si="93">(J20/$W20)*100</f>
        <v>0.5453523857789726</v>
      </c>
      <c r="J20" s="270">
        <f>Calculations!F105</f>
        <v>1485</v>
      </c>
      <c r="K20" s="263">
        <f t="shared" ref="K20" si="94">(L20/$W20)*100</f>
        <v>0.73044168034638135</v>
      </c>
      <c r="L20" s="270">
        <f>Calculations!G105</f>
        <v>1989</v>
      </c>
      <c r="M20" s="263">
        <f t="shared" ref="M20" si="95">(N20/$W20)*100</f>
        <v>0.41791987543196685</v>
      </c>
      <c r="N20" s="270">
        <f>Calculations!H105</f>
        <v>1138</v>
      </c>
      <c r="O20" s="263">
        <f t="shared" ref="O20" si="96">(P20/$W20)*100</f>
        <v>0.40726989618106435</v>
      </c>
      <c r="P20" s="270">
        <f>Calculations!I105</f>
        <v>1109</v>
      </c>
      <c r="Q20" s="263">
        <f t="shared" ref="Q20" si="97">(R20/$W20)*100</f>
        <v>0.16195313274648276</v>
      </c>
      <c r="R20" s="270">
        <f>Calculations!J105</f>
        <v>441</v>
      </c>
      <c r="S20" s="263">
        <f t="shared" ref="S20" si="98">(T20/$W20)*100</f>
        <v>0.13698076760643554</v>
      </c>
      <c r="T20" s="270">
        <f>Calculations!K105</f>
        <v>373</v>
      </c>
      <c r="U20" s="263">
        <f t="shared" ref="U20" si="99">(V20/$W20)*100</f>
        <v>9.0341203300759079E-2</v>
      </c>
      <c r="V20" s="270">
        <f>Calculations!L105</f>
        <v>246</v>
      </c>
      <c r="W20" s="246">
        <f>Calculations!M105</f>
        <v>272301</v>
      </c>
      <c r="Z20" s="344"/>
    </row>
    <row r="21" spans="2:26" x14ac:dyDescent="0.3">
      <c r="B21" s="182">
        <v>44287</v>
      </c>
      <c r="C21" s="261">
        <f t="shared" si="0"/>
        <v>66.550953406309105</v>
      </c>
      <c r="D21" s="262">
        <f>Calculations!C106</f>
        <v>162572</v>
      </c>
      <c r="E21" s="261">
        <f t="shared" ref="E21" si="100">(F21/$W21)*100</f>
        <v>28.368033666008959</v>
      </c>
      <c r="F21" s="262">
        <f>Calculations!D106</f>
        <v>69298</v>
      </c>
      <c r="G21" s="261">
        <f t="shared" ref="G21" si="101">(H21/$W21)*100</f>
        <v>2.4635462293578732</v>
      </c>
      <c r="H21" s="262">
        <f>Calculations!E106</f>
        <v>6018</v>
      </c>
      <c r="I21" s="261">
        <f t="shared" ref="I21" si="102">(J21/$W21)*100</f>
        <v>0.57024258848380149</v>
      </c>
      <c r="J21" s="262">
        <f>Calculations!F106</f>
        <v>1393</v>
      </c>
      <c r="K21" s="261">
        <f t="shared" ref="K21" si="103">(L21/$W21)*100</f>
        <v>0.83059742428832251</v>
      </c>
      <c r="L21" s="262">
        <f>Calculations!G106</f>
        <v>2029</v>
      </c>
      <c r="M21" s="261">
        <f t="shared" ref="M21" si="104">(N21/$W21)*100</f>
        <v>0.41427530477071584</v>
      </c>
      <c r="N21" s="262">
        <f>Calculations!H106</f>
        <v>1012</v>
      </c>
      <c r="O21" s="261">
        <f t="shared" ref="O21" si="105">(P21/$W21)*100</f>
        <v>0.43228727454335564</v>
      </c>
      <c r="P21" s="262">
        <f>Calculations!I106</f>
        <v>1056</v>
      </c>
      <c r="Q21" s="261">
        <f t="shared" ref="Q21" si="106">(R21/$W21)*100</f>
        <v>0.15310174306743846</v>
      </c>
      <c r="R21" s="262">
        <f>Calculations!J106</f>
        <v>374</v>
      </c>
      <c r="S21" s="261">
        <f t="shared" ref="S21" si="107">(T21/$W21)*100</f>
        <v>0.13631786214293318</v>
      </c>
      <c r="T21" s="262">
        <f>Calculations!K106</f>
        <v>333</v>
      </c>
      <c r="U21" s="261">
        <f t="shared" ref="U21" si="108">(V21/$W21)*100</f>
        <v>8.0644501027501009E-2</v>
      </c>
      <c r="V21" s="262">
        <f>Calculations!L106</f>
        <v>197</v>
      </c>
      <c r="W21" s="245">
        <f>Calculations!M106</f>
        <v>244282</v>
      </c>
      <c r="Z21" s="344"/>
    </row>
    <row r="22" spans="2:26" x14ac:dyDescent="0.3">
      <c r="B22" s="183">
        <v>44317</v>
      </c>
      <c r="C22" s="263">
        <f t="shared" si="0"/>
        <v>66.631304609318875</v>
      </c>
      <c r="D22" s="270">
        <f>Calculations!C107</f>
        <v>159534</v>
      </c>
      <c r="E22" s="263">
        <f t="shared" ref="E22" si="109">(F22/$W22)*100</f>
        <v>28.314566383213325</v>
      </c>
      <c r="F22" s="270">
        <f>Calculations!D107</f>
        <v>67793</v>
      </c>
      <c r="G22" s="263">
        <f t="shared" ref="G22" si="110">(H22/$W22)*100</f>
        <v>2.4424879295654645</v>
      </c>
      <c r="H22" s="270">
        <f>Calculations!E107</f>
        <v>5848</v>
      </c>
      <c r="I22" s="263">
        <f t="shared" ref="I22" si="111">(J22/$W22)*100</f>
        <v>0.57971498738660476</v>
      </c>
      <c r="J22" s="270">
        <f>Calculations!F107</f>
        <v>1388</v>
      </c>
      <c r="K22" s="263">
        <f t="shared" ref="K22" si="112">(L22/$W22)*100</f>
        <v>0.79481096613595725</v>
      </c>
      <c r="L22" s="270">
        <f>Calculations!G107</f>
        <v>1903</v>
      </c>
      <c r="M22" s="263">
        <f t="shared" ref="M22" si="113">(N22/$W22)*100</f>
        <v>0.39636132783133138</v>
      </c>
      <c r="N22" s="270">
        <f>Calculations!H107</f>
        <v>949</v>
      </c>
      <c r="O22" s="263">
        <f t="shared" ref="O22" si="114">(P22/$W22)*100</f>
        <v>0.42100339141620863</v>
      </c>
      <c r="P22" s="270">
        <f>Calculations!I107</f>
        <v>1008</v>
      </c>
      <c r="Q22" s="263">
        <f t="shared" ref="Q22" si="115">(R22/$W22)*100</f>
        <v>0.15369965083448886</v>
      </c>
      <c r="R22" s="270">
        <f>Calculations!J107</f>
        <v>368</v>
      </c>
      <c r="S22" s="263">
        <f t="shared" ref="S22" si="116">(T22/$W22)*100</f>
        <v>0.1687354862422106</v>
      </c>
      <c r="T22" s="270">
        <f>Calculations!K107</f>
        <v>404</v>
      </c>
      <c r="U22" s="263">
        <f t="shared" ref="U22" si="117">(V22/$W22)*100</f>
        <v>9.7315268055532353E-2</v>
      </c>
      <c r="V22" s="270">
        <f>Calculations!L107</f>
        <v>233</v>
      </c>
      <c r="W22" s="246">
        <f>Calculations!M107</f>
        <v>239428</v>
      </c>
      <c r="Z22" s="344"/>
    </row>
    <row r="23" spans="2:26" x14ac:dyDescent="0.3">
      <c r="B23" s="182">
        <v>44348</v>
      </c>
      <c r="C23" s="261">
        <f t="shared" si="0"/>
        <v>66.601760326102692</v>
      </c>
      <c r="D23" s="262">
        <f>Calculations!C108</f>
        <v>161101</v>
      </c>
      <c r="E23" s="261">
        <f t="shared" ref="E23" si="118">(F23/$W23)*100</f>
        <v>28.426910086114592</v>
      </c>
      <c r="F23" s="262">
        <f>Calculations!D108</f>
        <v>68761</v>
      </c>
      <c r="G23" s="261">
        <f t="shared" ref="G23" si="119">(H23/$W23)*100</f>
        <v>2.2961134744736178</v>
      </c>
      <c r="H23" s="262">
        <f>Calculations!E108</f>
        <v>5554</v>
      </c>
      <c r="I23" s="261">
        <f t="shared" ref="I23" si="120">(J23/$W23)*100</f>
        <v>0.57216799579969158</v>
      </c>
      <c r="J23" s="262">
        <f>Calculations!F108</f>
        <v>1384</v>
      </c>
      <c r="K23" s="261">
        <f t="shared" ref="K23" si="121">(L23/$W23)*100</f>
        <v>0.85783857751760129</v>
      </c>
      <c r="L23" s="262">
        <f>Calculations!G108</f>
        <v>2075</v>
      </c>
      <c r="M23" s="261">
        <f t="shared" ref="M23" si="122">(N23/$W23)*100</f>
        <v>0.40514785829746947</v>
      </c>
      <c r="N23" s="262">
        <f>Calculations!H108</f>
        <v>980</v>
      </c>
      <c r="O23" s="261">
        <f t="shared" ref="O23" si="123">(P23/$W23)*100</f>
        <v>0.43822115285236496</v>
      </c>
      <c r="P23" s="262">
        <f>Calculations!I108</f>
        <v>1060</v>
      </c>
      <c r="Q23" s="261">
        <f t="shared" ref="Q23" si="124">(R23/$W23)*100</f>
        <v>0.15792498149962586</v>
      </c>
      <c r="R23" s="262">
        <f>Calculations!J108</f>
        <v>382</v>
      </c>
      <c r="S23" s="261">
        <f t="shared" ref="S23" si="125">(T23/$W23)*100</f>
        <v>0.15957864622737064</v>
      </c>
      <c r="T23" s="262">
        <f>Calculations!K108</f>
        <v>386</v>
      </c>
      <c r="U23" s="261">
        <f t="shared" ref="U23" si="126">(V23/$W23)*100</f>
        <v>8.4336901114983431E-2</v>
      </c>
      <c r="V23" s="262">
        <f>Calculations!L108</f>
        <v>204</v>
      </c>
      <c r="W23" s="245">
        <f>Calculations!M108</f>
        <v>241887</v>
      </c>
      <c r="Z23" s="344"/>
    </row>
    <row r="24" spans="2:26" x14ac:dyDescent="0.3">
      <c r="B24" s="183">
        <v>44378</v>
      </c>
      <c r="C24" s="263">
        <f t="shared" si="0"/>
        <v>66.318792765345023</v>
      </c>
      <c r="D24" s="270">
        <f>Calculations!C109</f>
        <v>157596</v>
      </c>
      <c r="E24" s="263">
        <f t="shared" ref="E24" si="127">(F24/$W24)*100</f>
        <v>28.560727841975474</v>
      </c>
      <c r="F24" s="270">
        <f>Calculations!D109</f>
        <v>67870</v>
      </c>
      <c r="G24" s="263">
        <f t="shared" ref="G24" si="128">(H24/$W24)*100</f>
        <v>2.3687687788784433</v>
      </c>
      <c r="H24" s="270">
        <f>Calculations!E109</f>
        <v>5629</v>
      </c>
      <c r="I24" s="263">
        <f t="shared" ref="I24" si="129">(J24/$W24)*100</f>
        <v>0.55505525303618175</v>
      </c>
      <c r="J24" s="270">
        <f>Calculations!F109</f>
        <v>1319</v>
      </c>
      <c r="K24" s="263">
        <f t="shared" ref="K24" si="130">(L24/$W24)*100</f>
        <v>0.90096535007616763</v>
      </c>
      <c r="L24" s="270">
        <f>Calculations!G109</f>
        <v>2141</v>
      </c>
      <c r="M24" s="263">
        <f t="shared" ref="M24" si="131">(N24/$W24)*100</f>
        <v>0.40019525825429025</v>
      </c>
      <c r="N24" s="270">
        <f>Calculations!H109</f>
        <v>951</v>
      </c>
      <c r="O24" s="263">
        <f t="shared" ref="O24" si="132">(P24/$W24)*100</f>
        <v>0.4418559633722447</v>
      </c>
      <c r="P24" s="270">
        <f>Calculations!I109</f>
        <v>1050</v>
      </c>
      <c r="Q24" s="263">
        <f t="shared" ref="Q24" si="133">(R24/$W24)*100</f>
        <v>0.15443917957867981</v>
      </c>
      <c r="R24" s="270">
        <f>Calculations!J109</f>
        <v>367</v>
      </c>
      <c r="S24" s="263">
        <f t="shared" ref="S24" si="134">(T24/$W24)*100</f>
        <v>0.20746189518334918</v>
      </c>
      <c r="T24" s="270">
        <f>Calculations!K109</f>
        <v>493</v>
      </c>
      <c r="U24" s="263">
        <f t="shared" ref="U24" si="135">(V24/$W24)*100</f>
        <v>9.1737714300142242E-2</v>
      </c>
      <c r="V24" s="270">
        <f>Calculations!L109</f>
        <v>218</v>
      </c>
      <c r="W24" s="246">
        <f>Calculations!M109</f>
        <v>237634</v>
      </c>
      <c r="Z24" s="344"/>
    </row>
    <row r="25" spans="2:26" x14ac:dyDescent="0.3">
      <c r="B25" s="182">
        <v>44409</v>
      </c>
      <c r="C25" s="261">
        <f t="shared" si="0"/>
        <v>66.13589561551656</v>
      </c>
      <c r="D25" s="262">
        <f>Calculations!C110</f>
        <v>149981</v>
      </c>
      <c r="E25" s="261">
        <f t="shared" ref="E25" si="136">(F25/$W25)*100</f>
        <v>28.735718348862537</v>
      </c>
      <c r="F25" s="262">
        <f>Calculations!D110</f>
        <v>65166</v>
      </c>
      <c r="G25" s="261">
        <f t="shared" ref="G25" si="137">(H25/$W25)*100</f>
        <v>2.3296013264131723</v>
      </c>
      <c r="H25" s="262">
        <f>Calculations!E110</f>
        <v>5283</v>
      </c>
      <c r="I25" s="261">
        <f t="shared" ref="I25" si="138">(J25/$W25)*100</f>
        <v>0.53973727494410806</v>
      </c>
      <c r="J25" s="262">
        <f>Calculations!F110</f>
        <v>1224</v>
      </c>
      <c r="K25" s="261">
        <f t="shared" ref="K25" si="139">(L25/$W25)*100</f>
        <v>0.97893525357509792</v>
      </c>
      <c r="L25" s="262">
        <f>Calculations!G110</f>
        <v>2220</v>
      </c>
      <c r="M25" s="261">
        <f t="shared" ref="M25" si="140">(N25/$W25)*100</f>
        <v>0.41053545994523255</v>
      </c>
      <c r="N25" s="262">
        <f>Calculations!H110</f>
        <v>931</v>
      </c>
      <c r="O25" s="261">
        <f t="shared" ref="O25" si="141">(P25/$W25)*100</f>
        <v>0.4268510475048175</v>
      </c>
      <c r="P25" s="262">
        <f>Calculations!I110</f>
        <v>968</v>
      </c>
      <c r="Q25" s="261">
        <f t="shared" ref="Q25" si="142">(R25/$W25)*100</f>
        <v>0.16712453202926222</v>
      </c>
      <c r="R25" s="262">
        <f>Calculations!J110</f>
        <v>379</v>
      </c>
      <c r="S25" s="261">
        <f t="shared" ref="S25" si="143">(T25/$W25)*100</f>
        <v>0.18784973784819448</v>
      </c>
      <c r="T25" s="262">
        <f>Calculations!K110</f>
        <v>426</v>
      </c>
      <c r="U25" s="261">
        <f t="shared" ref="U25" si="144">(V25/$W25)*100</f>
        <v>8.7751403361011032E-2</v>
      </c>
      <c r="V25" s="262">
        <f>Calculations!L110</f>
        <v>199</v>
      </c>
      <c r="W25" s="245">
        <f>Calculations!M110</f>
        <v>226777</v>
      </c>
      <c r="Z25" s="344"/>
    </row>
    <row r="26" spans="2:26" x14ac:dyDescent="0.3">
      <c r="B26" s="183">
        <v>44440</v>
      </c>
      <c r="C26" s="263">
        <f t="shared" si="0"/>
        <v>66.415304183710873</v>
      </c>
      <c r="D26" s="270">
        <f>Calculations!C111</f>
        <v>157652</v>
      </c>
      <c r="E26" s="263">
        <f t="shared" ref="E26" si="145">(F26/$W26)*100</f>
        <v>28.429518100205165</v>
      </c>
      <c r="F26" s="270">
        <f>Calculations!D111</f>
        <v>67484</v>
      </c>
      <c r="G26" s="263">
        <f t="shared" ref="G26" si="146">(H26/$W26)*100</f>
        <v>2.3031263033285168</v>
      </c>
      <c r="H26" s="270">
        <f>Calculations!E111</f>
        <v>5467</v>
      </c>
      <c r="I26" s="263">
        <f t="shared" ref="I26" si="147">(J26/$W26)*100</f>
        <v>0.53460166067749915</v>
      </c>
      <c r="J26" s="270">
        <f>Calculations!F111</f>
        <v>1269</v>
      </c>
      <c r="K26" s="263">
        <f t="shared" ref="K26" si="148">(L26/$W26)*100</f>
        <v>0.99084563113749258</v>
      </c>
      <c r="L26" s="270">
        <f>Calculations!G111</f>
        <v>2352</v>
      </c>
      <c r="M26" s="263">
        <f t="shared" ref="M26" si="149">(N26/$W26)*100</f>
        <v>0.39389484060950486</v>
      </c>
      <c r="N26" s="270">
        <f>Calculations!H111</f>
        <v>935</v>
      </c>
      <c r="O26" s="263">
        <f t="shared" ref="O26" si="150">(P26/$W26)*100</f>
        <v>0.50553348527423092</v>
      </c>
      <c r="P26" s="270">
        <f>Calculations!I111</f>
        <v>1200</v>
      </c>
      <c r="Q26" s="263">
        <f t="shared" ref="Q26" si="151">(R26/$W26)*100</f>
        <v>0.16429838271412503</v>
      </c>
      <c r="R26" s="270">
        <f>Calculations!J111</f>
        <v>390</v>
      </c>
      <c r="S26" s="263">
        <f t="shared" ref="S26" si="152">(T26/$W26)*100</f>
        <v>0.17146010708884329</v>
      </c>
      <c r="T26" s="270">
        <f>Calculations!K111</f>
        <v>407</v>
      </c>
      <c r="U26" s="263">
        <f t="shared" ref="U26" si="153">(V26/$W26)*100</f>
        <v>9.1417305253756756E-2</v>
      </c>
      <c r="V26" s="270">
        <f>Calculations!L111</f>
        <v>217</v>
      </c>
      <c r="W26" s="246">
        <f>Calculations!M111</f>
        <v>237373</v>
      </c>
      <c r="Z26" s="344"/>
    </row>
    <row r="27" spans="2:26" ht="12" customHeight="1" x14ac:dyDescent="0.3">
      <c r="B27" s="182">
        <v>44470</v>
      </c>
      <c r="C27" s="261">
        <f t="shared" si="0"/>
        <v>66.598415192177256</v>
      </c>
      <c r="D27" s="262">
        <f>Calculations!C112</f>
        <v>155149</v>
      </c>
      <c r="E27" s="261">
        <f t="shared" ref="E27" si="154">(F27/$W27)*100</f>
        <v>28.275856148213013</v>
      </c>
      <c r="F27" s="262">
        <f>Calculations!D112</f>
        <v>65872</v>
      </c>
      <c r="G27" s="261">
        <f t="shared" ref="G27" si="155">(H27/$W27)*100</f>
        <v>2.237274748671457</v>
      </c>
      <c r="H27" s="262">
        <f>Calculations!E112</f>
        <v>5212</v>
      </c>
      <c r="I27" s="261">
        <f t="shared" ref="I27" si="156">(J27/$W27)*100</f>
        <v>0.54901657781097346</v>
      </c>
      <c r="J27" s="262">
        <f>Calculations!F112</f>
        <v>1279</v>
      </c>
      <c r="K27" s="261">
        <f t="shared" ref="K27" si="157">(L27/$W27)*100</f>
        <v>1.0233428627844885</v>
      </c>
      <c r="L27" s="262">
        <f>Calculations!G112</f>
        <v>2384</v>
      </c>
      <c r="M27" s="261">
        <f t="shared" ref="M27" si="158">(N27/$W27)*100</f>
        <v>0.41809393806715262</v>
      </c>
      <c r="N27" s="262">
        <f>Calculations!H112</f>
        <v>974</v>
      </c>
      <c r="O27" s="261">
        <f t="shared" ref="O27" si="159">(P27/$W27)*100</f>
        <v>0.49793528558305644</v>
      </c>
      <c r="P27" s="262">
        <f>Calculations!I112</f>
        <v>1160</v>
      </c>
      <c r="Q27" s="261">
        <f t="shared" ref="Q27" si="160">(R27/$W27)*100</f>
        <v>0.15539014946643659</v>
      </c>
      <c r="R27" s="262">
        <f>Calculations!J112</f>
        <v>362</v>
      </c>
      <c r="S27" s="261">
        <f t="shared" ref="S27" si="161">(T27/$W27)*100</f>
        <v>0.153243876683751</v>
      </c>
      <c r="T27" s="262">
        <f>Calculations!K112</f>
        <v>357</v>
      </c>
      <c r="U27" s="261">
        <f t="shared" ref="U27" si="162">(V27/$W27)*100</f>
        <v>9.1431220542406058E-2</v>
      </c>
      <c r="V27" s="262">
        <f>Calculations!L112</f>
        <v>213</v>
      </c>
      <c r="W27" s="245">
        <f>Calculations!M112</f>
        <v>232962</v>
      </c>
      <c r="Z27" s="344"/>
    </row>
    <row r="28" spans="2:26" ht="12" customHeight="1" x14ac:dyDescent="0.3">
      <c r="B28" s="183">
        <v>44501</v>
      </c>
      <c r="C28" s="263">
        <f t="shared" si="0"/>
        <v>66.498697792665411</v>
      </c>
      <c r="D28" s="270">
        <f>Calculations!C113</f>
        <v>160603</v>
      </c>
      <c r="E28" s="263">
        <f t="shared" ref="E28" si="163">(F28/$W28)*100</f>
        <v>28.422900630607877</v>
      </c>
      <c r="F28" s="270">
        <f>Calculations!D113</f>
        <v>68645</v>
      </c>
      <c r="G28" s="263">
        <f t="shared" ref="G28" si="164">(H28/$W28)*100</f>
        <v>2.2106470459147127</v>
      </c>
      <c r="H28" s="270">
        <f>Calculations!E113</f>
        <v>5339</v>
      </c>
      <c r="I28" s="263">
        <f t="shared" ref="I28" si="165">(J28/$W28)*100</f>
        <v>0.51715642636214199</v>
      </c>
      <c r="J28" s="270">
        <f>Calculations!F113</f>
        <v>1249</v>
      </c>
      <c r="K28" s="263">
        <f t="shared" ref="K28" si="166">(L28/$W28)*100</f>
        <v>1.0612265178271976</v>
      </c>
      <c r="L28" s="270">
        <f>Calculations!G113</f>
        <v>2563</v>
      </c>
      <c r="M28" s="263">
        <f t="shared" ref="M28" si="167">(N28/$W28)*100</f>
        <v>0.40908770956428847</v>
      </c>
      <c r="N28" s="270">
        <f>Calculations!H113</f>
        <v>988</v>
      </c>
      <c r="O28" s="263">
        <f t="shared" ref="O28" si="168">(P28/$W28)*100</f>
        <v>0.46829777279069862</v>
      </c>
      <c r="P28" s="270">
        <f>Calculations!I113</f>
        <v>1131</v>
      </c>
      <c r="Q28" s="263">
        <f t="shared" ref="Q28" si="169">(R28/$W28)*100</f>
        <v>0.17845830245162786</v>
      </c>
      <c r="R28" s="270">
        <f>Calculations!J113</f>
        <v>431</v>
      </c>
      <c r="S28" s="263">
        <f t="shared" ref="S28" si="170">(T28/$W28)*100</f>
        <v>0.13001370526638317</v>
      </c>
      <c r="T28" s="270">
        <f>Calculations!K113</f>
        <v>314</v>
      </c>
      <c r="U28" s="263">
        <f t="shared" ref="U28" si="171">(V28/$W28)*100</f>
        <v>0.10351409654966812</v>
      </c>
      <c r="V28" s="270">
        <f>Calculations!L113</f>
        <v>250</v>
      </c>
      <c r="W28" s="246">
        <f>Calculations!M113</f>
        <v>241513</v>
      </c>
      <c r="Z28" s="344"/>
    </row>
    <row r="29" spans="2:26" ht="12" customHeight="1" thickBot="1" x14ac:dyDescent="0.35">
      <c r="B29" s="340">
        <v>44531</v>
      </c>
      <c r="C29" s="341">
        <f t="shared" si="0"/>
        <v>67.175406217501575</v>
      </c>
      <c r="D29" s="342">
        <f>Calculations!C114</f>
        <v>163425</v>
      </c>
      <c r="E29" s="341">
        <f t="shared" ref="E29" si="172">(F29/$W29)*100</f>
        <v>27.365885539766772</v>
      </c>
      <c r="F29" s="342">
        <f>Calculations!D114</f>
        <v>66576</v>
      </c>
      <c r="G29" s="341">
        <f t="shared" ref="G29" si="173">(H29/$W29)*100</f>
        <v>2.3947616131140532</v>
      </c>
      <c r="H29" s="342">
        <f>Calculations!E114</f>
        <v>5826</v>
      </c>
      <c r="I29" s="341">
        <f t="shared" ref="I29" si="174">(J29/$W29)*100</f>
        <v>0.56683423695233082</v>
      </c>
      <c r="J29" s="342">
        <f>Calculations!F114</f>
        <v>1379</v>
      </c>
      <c r="K29" s="341">
        <f t="shared" ref="K29" si="175">(L29/$W29)*100</f>
        <v>1.1250364804485349</v>
      </c>
      <c r="L29" s="342">
        <f>Calculations!G114</f>
        <v>2737</v>
      </c>
      <c r="M29" s="341">
        <f t="shared" ref="M29" si="176">(N29/$W29)*100</f>
        <v>0.45626251125242007</v>
      </c>
      <c r="N29" s="342">
        <f>Calculations!H114</f>
        <v>1110</v>
      </c>
      <c r="O29" s="341">
        <f t="shared" ref="O29" si="177">(P29/$W29)*100</f>
        <v>0.46571659932341614</v>
      </c>
      <c r="P29" s="342">
        <f>Calculations!I114</f>
        <v>1133</v>
      </c>
      <c r="Q29" s="341">
        <f t="shared" ref="Q29" si="178">(R29/$W29)*100</f>
        <v>0.17675034219688343</v>
      </c>
      <c r="R29" s="342">
        <f>Calculations!J114</f>
        <v>430</v>
      </c>
      <c r="S29" s="341">
        <f t="shared" ref="S29" si="179">(T29/$W29)*100</f>
        <v>0.1689404433556258</v>
      </c>
      <c r="T29" s="342">
        <f>Calculations!K114</f>
        <v>411</v>
      </c>
      <c r="U29" s="341">
        <f t="shared" ref="U29" si="180">(V29/$W29)*100</f>
        <v>0.1044060160883916</v>
      </c>
      <c r="V29" s="342">
        <f>Calculations!L114</f>
        <v>254</v>
      </c>
      <c r="W29" s="343">
        <f>Calculations!M114</f>
        <v>243281</v>
      </c>
      <c r="Z29" s="344"/>
    </row>
    <row r="30" spans="2:26" s="2" customFormat="1" ht="12" customHeight="1" x14ac:dyDescent="0.25">
      <c r="B30" s="21" t="s">
        <v>0</v>
      </c>
      <c r="C30" s="264">
        <f t="shared" si="0"/>
        <v>66.239296999904369</v>
      </c>
      <c r="D30" s="271">
        <f>SUM(D9:D29)</f>
        <v>3560602</v>
      </c>
      <c r="E30" s="264">
        <f t="shared" ref="E30" si="181">(F30/$W30)*100</f>
        <v>28.887654450063081</v>
      </c>
      <c r="F30" s="271">
        <f>SUM(F9:F29)</f>
        <v>1552816</v>
      </c>
      <c r="G30" s="264">
        <f t="shared" ref="G30" si="182">(H30/$W30)*100</f>
        <v>2.4551648800583106</v>
      </c>
      <c r="H30" s="271">
        <f>SUM(H9:H29)</f>
        <v>131974</v>
      </c>
      <c r="I30" s="264">
        <f t="shared" ref="I30" si="183">(J30/$W30)*100</f>
        <v>0.55676250269284189</v>
      </c>
      <c r="J30" s="271">
        <f>SUM(J9:J29)</f>
        <v>29928</v>
      </c>
      <c r="K30" s="264">
        <f t="shared" ref="K30" si="184">(L30/$W30)*100</f>
        <v>0.61696309941544403</v>
      </c>
      <c r="L30" s="271">
        <f>SUM(L9:L29)</f>
        <v>33164</v>
      </c>
      <c r="M30" s="264">
        <f t="shared" ref="M30" si="185">(N30/$W30)*100</f>
        <v>0.43608225827395436</v>
      </c>
      <c r="N30" s="271">
        <f>SUM(N9:N29)</f>
        <v>23441</v>
      </c>
      <c r="O30" s="264">
        <f t="shared" ref="O30" si="186">(P30/$W30)*100</f>
        <v>0.43280806018273749</v>
      </c>
      <c r="P30" s="271">
        <f>SUM(P9:P29)</f>
        <v>23265</v>
      </c>
      <c r="Q30" s="264">
        <f t="shared" ref="Q30" si="187">(R30/$W30)*100</f>
        <v>0.14562976778595066</v>
      </c>
      <c r="R30" s="271">
        <f>SUM(R9:R29)</f>
        <v>7828.127198254233</v>
      </c>
      <c r="S30" s="264">
        <f t="shared" ref="S30" si="188">(T30/$W30)*100</f>
        <v>0.14566460826266212</v>
      </c>
      <c r="T30" s="271">
        <f>SUM(T9:T29)</f>
        <v>7830</v>
      </c>
      <c r="U30" s="264">
        <f t="shared" ref="U30" si="189">(V30/$W30)*100</f>
        <v>7.7966842047103052E-2</v>
      </c>
      <c r="V30" s="271">
        <f>SUM(V9:V29)</f>
        <v>4191</v>
      </c>
      <c r="W30" s="271">
        <f>SUM(W9:W29)</f>
        <v>5375362</v>
      </c>
      <c r="Z30" s="248"/>
    </row>
    <row r="31" spans="2:26" s="2" customFormat="1" ht="13.8" x14ac:dyDescent="0.25">
      <c r="W31" s="248"/>
    </row>
    <row r="32" spans="2:26" s="2" customFormat="1" ht="13.8" x14ac:dyDescent="0.25">
      <c r="W32" s="248"/>
    </row>
    <row r="33" spans="23:23" ht="14.4" customHeight="1" x14ac:dyDescent="0.3"/>
    <row r="34" spans="23:23" ht="14.4" customHeight="1" x14ac:dyDescent="0.3"/>
    <row r="35" spans="23:23" ht="14.4" customHeight="1" x14ac:dyDescent="0.3"/>
    <row r="36" spans="23:23" ht="14.4" customHeight="1" x14ac:dyDescent="0.3"/>
    <row r="37" spans="23:23" ht="14.4" customHeight="1" x14ac:dyDescent="0.3"/>
    <row r="38" spans="23:23" ht="14.4" customHeight="1" x14ac:dyDescent="0.3"/>
    <row r="39" spans="23:23" ht="14.4" customHeight="1" x14ac:dyDescent="0.3"/>
    <row r="40" spans="23:23" ht="14.4" customHeight="1" x14ac:dyDescent="0.3"/>
    <row r="41" spans="23:23" ht="14.4" customHeight="1" x14ac:dyDescent="0.3"/>
    <row r="42" spans="23:23" ht="14.4" customHeight="1" x14ac:dyDescent="0.3"/>
    <row r="43" spans="23:23" s="2" customFormat="1" ht="13.8" x14ac:dyDescent="0.25">
      <c r="W43" s="248"/>
    </row>
    <row r="44" spans="23:23" ht="14.4" customHeight="1" x14ac:dyDescent="0.3"/>
    <row r="45" spans="23:23" ht="14.4" customHeight="1" x14ac:dyDescent="0.3"/>
    <row r="46" spans="23:23" ht="14.4" customHeight="1" x14ac:dyDescent="0.3"/>
    <row r="47" spans="23:23" ht="14.4" customHeight="1" x14ac:dyDescent="0.3"/>
    <row r="48" spans="23:23" ht="14.4" customHeight="1" x14ac:dyDescent="0.3"/>
    <row r="49" ht="14.4" customHeight="1" x14ac:dyDescent="0.3"/>
    <row r="50" ht="14.4" customHeight="1" x14ac:dyDescent="0.3"/>
    <row r="51" ht="14.4" customHeight="1" x14ac:dyDescent="0.3"/>
    <row r="52" ht="14.4" customHeight="1" x14ac:dyDescent="0.3"/>
    <row r="53" ht="14.4" customHeight="1" x14ac:dyDescent="0.3"/>
    <row r="64" ht="14.4" customHeight="1" x14ac:dyDescent="0.3"/>
    <row r="1048539" spans="23:23" s="2" customFormat="1" ht="13.8" x14ac:dyDescent="0.25">
      <c r="W1048539" s="248"/>
    </row>
    <row r="1048551" spans="23:23" s="2" customFormat="1" ht="20.399999999999999" hidden="1" customHeight="1" x14ac:dyDescent="0.25">
      <c r="W1048551" s="248"/>
    </row>
    <row r="1048552" spans="23:23" s="2" customFormat="1" ht="0.6" hidden="1" customHeight="1" x14ac:dyDescent="0.25">
      <c r="W1048552" s="248"/>
    </row>
    <row r="1048553" spans="23:23" s="2" customFormat="1" ht="1.8" hidden="1" customHeight="1" x14ac:dyDescent="0.25">
      <c r="W1048553" s="248"/>
    </row>
    <row r="1048554" spans="23:23" s="2" customFormat="1" ht="13.8" x14ac:dyDescent="0.25">
      <c r="W1048554" s="248"/>
    </row>
    <row r="1048560" spans="23:23" ht="14.4" customHeight="1" x14ac:dyDescent="0.3"/>
    <row r="1048572" ht="14.4" customHeight="1" x14ac:dyDescent="0.3"/>
    <row r="1048573" ht="14.4" customHeight="1" x14ac:dyDescent="0.3"/>
    <row r="1048574" ht="14.4" customHeight="1" x14ac:dyDescent="0.3"/>
    <row r="1048575" ht="14.4" customHeight="1" x14ac:dyDescent="0.3"/>
  </sheetData>
  <sheetProtection algorithmName="SHA-512" hashValue="3xSS4awPYhPnI4ugZ3ioVOL2gz8CU1Iz2vRu80VM0uzmKt1gqh28rrgJ2EURPjrFUEUyypnxMAHKgkDLFknkJw==" saltValue="Sha0zkd31XOX9oGkpdgJMA==" spinCount="100000" sheet="1" objects="1" scenarios="1"/>
  <mergeCells count="15">
    <mergeCell ref="C7:D7"/>
    <mergeCell ref="E7:F7"/>
    <mergeCell ref="G7:H7"/>
    <mergeCell ref="I7:J7"/>
    <mergeCell ref="K7:L7"/>
    <mergeCell ref="D6:G6"/>
    <mergeCell ref="A2:Y2"/>
    <mergeCell ref="A4:Y4"/>
    <mergeCell ref="C5:G5"/>
    <mergeCell ref="A3:R3"/>
    <mergeCell ref="M7:N7"/>
    <mergeCell ref="O7:P7"/>
    <mergeCell ref="Q7:R7"/>
    <mergeCell ref="S7:T7"/>
    <mergeCell ref="U7:V7"/>
  </mergeCells>
  <conditionalFormatting sqref="B9:W29">
    <cfRule type="expression" dxfId="6" priority="2">
      <formula>$B9=$C$6</formula>
    </cfRule>
  </conditionalFormatting>
  <dataValidations count="2">
    <dataValidation type="list" allowBlank="1" showInputMessage="1" showErrorMessage="1" sqref="D6:F6" xr:uid="{3B1E4045-D331-4375-B2FC-39B413B78A7B}">
      <formula1>VList_Area</formula1>
    </dataValidation>
    <dataValidation type="list" allowBlank="1" showInputMessage="1" showErrorMessage="1" sqref="C5:D5" xr:uid="{37E26FC8-DEA6-4474-99C1-74FB01A6B224}">
      <formula1>VList_AB_Substance</formula1>
    </dataValidation>
  </dataValidations>
  <pageMargins left="0.19685039370078741" right="0.19685039370078741" top="0.19685039370078741" bottom="0.19685039370078741" header="0.19685039370078741" footer="0.19685039370078741"/>
  <pageSetup paperSize="9" scale="66" fitToHeight="0" orientation="landscape" r:id="rId1"/>
  <ignoredErrors>
    <ignoredError sqref="D10:D30 F10:F29 H10:H29 J10:J29 L10:L29 N10:N29 P10:P29 R10:R29 T10:T29 D9:T9 T30 R30 P30 N30 L30 J30 H30 F30 E30 G30 I30 K30 M30 O30 Q30 S30 U30"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700C53-3A9E-413A-810F-8145FCC98EB2}">
  <sheetPr codeName="Sheet15">
    <pageSetUpPr fitToPage="1"/>
  </sheetPr>
  <dimension ref="A1:O30"/>
  <sheetViews>
    <sheetView showGridLines="0" showRowColHeaders="0" zoomScaleNormal="100" workbookViewId="0">
      <selection activeCell="C6" sqref="C6:G6"/>
    </sheetView>
  </sheetViews>
  <sheetFormatPr defaultRowHeight="14.4" x14ac:dyDescent="0.3"/>
  <cols>
    <col min="1" max="1" width="1.44140625" style="2" customWidth="1"/>
    <col min="2" max="2" width="37.44140625" style="2" customWidth="1"/>
    <col min="3" max="3" width="10.5546875" style="265" customWidth="1"/>
    <col min="4" max="4" width="9.33203125" style="274" customWidth="1"/>
    <col min="5" max="10" width="9.33203125" style="265" customWidth="1"/>
    <col min="11" max="11" width="9.109375" style="2" bestFit="1" customWidth="1"/>
    <col min="12" max="12" width="2.88671875" style="2" customWidth="1"/>
    <col min="13" max="13" width="16.5546875" style="2" customWidth="1"/>
    <col min="14" max="14" width="3.33203125" style="2" customWidth="1"/>
    <col min="15" max="16384" width="8.88671875" style="1"/>
  </cols>
  <sheetData>
    <row r="1" spans="1:15" s="2" customFormat="1" ht="136.5" customHeight="1" x14ac:dyDescent="0.25">
      <c r="A1" s="181"/>
      <c r="B1" s="181"/>
      <c r="C1" s="260"/>
      <c r="D1" s="272"/>
      <c r="E1" s="260"/>
      <c r="F1" s="260"/>
      <c r="G1" s="260"/>
      <c r="H1" s="260"/>
      <c r="I1" s="260"/>
      <c r="J1" s="260"/>
      <c r="K1" s="181"/>
      <c r="L1" s="181"/>
      <c r="M1" s="181"/>
      <c r="N1" s="181"/>
      <c r="O1" s="181"/>
    </row>
    <row r="2" spans="1:15" s="2" customFormat="1" ht="22.5" customHeight="1" x14ac:dyDescent="0.25">
      <c r="A2" s="389" t="s">
        <v>196</v>
      </c>
      <c r="B2" s="391"/>
      <c r="C2" s="391"/>
      <c r="D2" s="391"/>
      <c r="E2" s="391"/>
      <c r="F2" s="391"/>
      <c r="G2" s="391"/>
      <c r="H2" s="391"/>
      <c r="I2" s="391"/>
      <c r="J2" s="391"/>
      <c r="K2" s="391"/>
      <c r="L2" s="391"/>
      <c r="M2" s="391"/>
      <c r="N2" s="335"/>
      <c r="O2" s="335"/>
    </row>
    <row r="3" spans="1:15" s="2" customFormat="1" ht="15.75" customHeight="1" x14ac:dyDescent="0.25">
      <c r="A3" s="398" t="s">
        <v>201</v>
      </c>
      <c r="B3" s="391"/>
      <c r="C3" s="391"/>
      <c r="D3" s="391"/>
      <c r="E3" s="391"/>
      <c r="F3" s="391"/>
      <c r="G3" s="391"/>
      <c r="H3" s="391"/>
      <c r="I3" s="391"/>
      <c r="J3" s="391"/>
      <c r="K3" s="391"/>
      <c r="L3" s="391"/>
      <c r="M3" s="391"/>
      <c r="N3" s="234"/>
      <c r="O3" s="234"/>
    </row>
    <row r="4" spans="1:15" s="2" customFormat="1" ht="11.25" customHeight="1" x14ac:dyDescent="0.25">
      <c r="A4" s="387" t="s">
        <v>62</v>
      </c>
      <c r="B4" s="387"/>
      <c r="C4" s="387"/>
      <c r="D4" s="387"/>
      <c r="E4" s="387"/>
      <c r="F4" s="387"/>
      <c r="G4" s="387"/>
      <c r="H4" s="387"/>
      <c r="I4" s="387"/>
      <c r="J4" s="387"/>
      <c r="K4" s="387"/>
      <c r="L4" s="387"/>
      <c r="M4" s="387"/>
      <c r="N4" s="387"/>
      <c r="O4" s="387"/>
    </row>
    <row r="5" spans="1:15" ht="19.2" customHeight="1" x14ac:dyDescent="0.3">
      <c r="B5" s="24"/>
      <c r="C5" s="396"/>
      <c r="D5" s="396"/>
      <c r="E5" s="397"/>
      <c r="F5" s="397"/>
      <c r="G5" s="397"/>
      <c r="H5" s="266"/>
      <c r="I5" s="267"/>
      <c r="J5" s="267"/>
      <c r="K5" s="237"/>
    </row>
    <row r="6" spans="1:15" ht="15" customHeight="1" x14ac:dyDescent="0.3">
      <c r="B6" s="43" t="s">
        <v>60</v>
      </c>
      <c r="C6" s="402" t="s">
        <v>128</v>
      </c>
      <c r="D6" s="402"/>
      <c r="E6" s="403"/>
      <c r="F6" s="403"/>
      <c r="G6" s="403"/>
      <c r="H6" s="336"/>
      <c r="I6" s="336"/>
      <c r="J6" s="336"/>
      <c r="K6" s="338"/>
    </row>
    <row r="7" spans="1:15" ht="30" customHeight="1" x14ac:dyDescent="0.3">
      <c r="B7" s="21"/>
      <c r="C7" s="400" t="s">
        <v>144</v>
      </c>
      <c r="D7" s="401"/>
      <c r="E7" s="400" t="s">
        <v>142</v>
      </c>
      <c r="F7" s="393"/>
      <c r="G7" s="400" t="s">
        <v>143</v>
      </c>
      <c r="H7" s="393"/>
      <c r="I7" s="400" t="s">
        <v>141</v>
      </c>
      <c r="J7" s="393"/>
      <c r="K7" s="269" t="s">
        <v>40</v>
      </c>
    </row>
    <row r="8" spans="1:15" ht="15" thickBot="1" x14ac:dyDescent="0.35">
      <c r="B8" s="11" t="s">
        <v>1</v>
      </c>
      <c r="C8" s="258" t="s">
        <v>160</v>
      </c>
      <c r="D8" s="273" t="s">
        <v>161</v>
      </c>
      <c r="E8" s="258" t="s">
        <v>160</v>
      </c>
      <c r="F8" s="259" t="s">
        <v>161</v>
      </c>
      <c r="G8" s="258" t="s">
        <v>160</v>
      </c>
      <c r="H8" s="259" t="s">
        <v>161</v>
      </c>
      <c r="I8" s="258" t="s">
        <v>160</v>
      </c>
      <c r="J8" s="259" t="s">
        <v>161</v>
      </c>
      <c r="K8" s="251"/>
    </row>
    <row r="9" spans="1:15" x14ac:dyDescent="0.3">
      <c r="B9" s="182">
        <v>43922</v>
      </c>
      <c r="C9" s="261">
        <f>(D9/$K9)*100</f>
        <v>92.546872578895716</v>
      </c>
      <c r="D9" s="262">
        <f>Calculations!C120</f>
        <v>17918</v>
      </c>
      <c r="E9" s="261">
        <f>(F9/$K9)*100</f>
        <v>7.4118072413614993</v>
      </c>
      <c r="F9" s="262">
        <f>Calculations!D120</f>
        <v>1435</v>
      </c>
      <c r="G9" s="261">
        <f>(H9/$K9)*100</f>
        <v>3.6155157274934145E-2</v>
      </c>
      <c r="H9" s="262">
        <f>Calculations!E120</f>
        <v>7</v>
      </c>
      <c r="I9" s="261">
        <f>(J9/$K9)*100</f>
        <v>5.1650224678477345E-3</v>
      </c>
      <c r="J9" s="262">
        <f>Calculations!F120</f>
        <v>1</v>
      </c>
      <c r="K9" s="245">
        <f>Calculations!G120</f>
        <v>19361</v>
      </c>
    </row>
    <row r="10" spans="1:15" x14ac:dyDescent="0.3">
      <c r="B10" s="183">
        <v>43952</v>
      </c>
      <c r="C10" s="263">
        <f t="shared" ref="C10:E30" si="0">(D10/$K10)*100</f>
        <v>92.907023720205459</v>
      </c>
      <c r="D10" s="270">
        <f>Calculations!C121</f>
        <v>16098</v>
      </c>
      <c r="E10" s="263">
        <f t="shared" si="0"/>
        <v>7.0641195821550182</v>
      </c>
      <c r="F10" s="270">
        <f>Calculations!D121</f>
        <v>1224</v>
      </c>
      <c r="G10" s="263">
        <f t="shared" ref="G10" si="1">(H10/$K10)*100</f>
        <v>2.8856697639522134E-2</v>
      </c>
      <c r="H10" s="270">
        <f>Calculations!E121</f>
        <v>5</v>
      </c>
      <c r="I10" s="263">
        <f t="shared" ref="I10" si="2">(J10/$K10)*100</f>
        <v>0</v>
      </c>
      <c r="J10" s="270">
        <f>Calculations!F121</f>
        <v>0</v>
      </c>
      <c r="K10" s="246">
        <f>Calculations!G121</f>
        <v>17327</v>
      </c>
    </row>
    <row r="11" spans="1:15" x14ac:dyDescent="0.3">
      <c r="B11" s="182">
        <v>43983</v>
      </c>
      <c r="C11" s="261">
        <f t="shared" si="0"/>
        <v>95.646189996643173</v>
      </c>
      <c r="D11" s="262">
        <f>Calculations!C122</f>
        <v>28493</v>
      </c>
      <c r="E11" s="261">
        <f t="shared" si="0"/>
        <v>4.3336690164484732</v>
      </c>
      <c r="F11" s="262">
        <f>Calculations!D122</f>
        <v>1291</v>
      </c>
      <c r="G11" s="261">
        <f t="shared" ref="G11" si="3">(H11/$K11)*100</f>
        <v>1.6784155756965423E-2</v>
      </c>
      <c r="H11" s="262">
        <f>Calculations!E122</f>
        <v>5</v>
      </c>
      <c r="I11" s="261">
        <f t="shared" ref="I11" si="4">(J11/$K11)*100</f>
        <v>3.3568311513930849E-3</v>
      </c>
      <c r="J11" s="262">
        <f>Calculations!F122</f>
        <v>1</v>
      </c>
      <c r="K11" s="245">
        <f>Calculations!G122</f>
        <v>29790</v>
      </c>
    </row>
    <row r="12" spans="1:15" x14ac:dyDescent="0.3">
      <c r="B12" s="183">
        <v>44013</v>
      </c>
      <c r="C12" s="263">
        <f t="shared" si="0"/>
        <v>95.758486832090114</v>
      </c>
      <c r="D12" s="270">
        <f>Calculations!C123</f>
        <v>50323</v>
      </c>
      <c r="E12" s="263">
        <f t="shared" si="0"/>
        <v>4.2224843964073679</v>
      </c>
      <c r="F12" s="270">
        <f>Calculations!D123</f>
        <v>2219</v>
      </c>
      <c r="G12" s="263">
        <f t="shared" ref="G12" si="5">(H12/$K12)*100</f>
        <v>1.7125894352260619E-2</v>
      </c>
      <c r="H12" s="270">
        <f>Calculations!E123</f>
        <v>9</v>
      </c>
      <c r="I12" s="263">
        <f t="shared" ref="I12" si="6">(J12/$K12)*100</f>
        <v>1.9028771502511796E-3</v>
      </c>
      <c r="J12" s="270">
        <f>Calculations!F123</f>
        <v>1</v>
      </c>
      <c r="K12" s="246">
        <f>Calculations!G123</f>
        <v>52552</v>
      </c>
    </row>
    <row r="13" spans="1:15" x14ac:dyDescent="0.3">
      <c r="B13" s="182">
        <v>44044</v>
      </c>
      <c r="C13" s="261">
        <f t="shared" si="0"/>
        <v>95.82863988270843</v>
      </c>
      <c r="D13" s="262">
        <f>Calculations!C124</f>
        <v>53596</v>
      </c>
      <c r="E13" s="261">
        <f t="shared" si="0"/>
        <v>4.1606322301489387</v>
      </c>
      <c r="F13" s="262">
        <f>Calculations!D124</f>
        <v>2327</v>
      </c>
      <c r="G13" s="261">
        <f t="shared" ref="G13" si="7">(H13/$K13)*100</f>
        <v>1.0727887142627259E-2</v>
      </c>
      <c r="H13" s="262">
        <f>Calculations!E124</f>
        <v>6</v>
      </c>
      <c r="I13" s="261">
        <f t="shared" ref="I13" si="8">(J13/$K13)*100</f>
        <v>0</v>
      </c>
      <c r="J13" s="262">
        <f>Calculations!F124</f>
        <v>0</v>
      </c>
      <c r="K13" s="245">
        <f>Calculations!G124</f>
        <v>55929</v>
      </c>
    </row>
    <row r="14" spans="1:15" x14ac:dyDescent="0.3">
      <c r="B14" s="183">
        <v>44075</v>
      </c>
      <c r="C14" s="263">
        <f t="shared" si="0"/>
        <v>95.905181886106917</v>
      </c>
      <c r="D14" s="270">
        <f>Calculations!C125</f>
        <v>65462</v>
      </c>
      <c r="E14" s="263">
        <f t="shared" si="0"/>
        <v>4.0816326530612246</v>
      </c>
      <c r="F14" s="270">
        <f>Calculations!D125</f>
        <v>2786</v>
      </c>
      <c r="G14" s="263">
        <f t="shared" ref="G14" si="9">(H14/$K14)*100</f>
        <v>1.3185460831856075E-2</v>
      </c>
      <c r="H14" s="270">
        <f>Calculations!E125</f>
        <v>9</v>
      </c>
      <c r="I14" s="263">
        <f t="shared" ref="I14" si="10">(J14/$K14)*100</f>
        <v>0</v>
      </c>
      <c r="J14" s="270">
        <f>Calculations!F125</f>
        <v>0</v>
      </c>
      <c r="K14" s="246">
        <f>Calculations!G125</f>
        <v>68257</v>
      </c>
    </row>
    <row r="15" spans="1:15" x14ac:dyDescent="0.3">
      <c r="B15" s="182">
        <v>44105</v>
      </c>
      <c r="C15" s="261">
        <f t="shared" si="0"/>
        <v>96.034670408203411</v>
      </c>
      <c r="D15" s="262">
        <f>Calculations!C126</f>
        <v>73237</v>
      </c>
      <c r="E15" s="261">
        <f t="shared" si="0"/>
        <v>3.9548393018712056</v>
      </c>
      <c r="F15" s="262">
        <f>Calculations!D126</f>
        <v>3016</v>
      </c>
      <c r="G15" s="261">
        <f t="shared" ref="G15" si="11">(H15/$K15)*100</f>
        <v>1.0490289925387813E-2</v>
      </c>
      <c r="H15" s="262">
        <f>Calculations!E126</f>
        <v>8</v>
      </c>
      <c r="I15" s="261">
        <f t="shared" ref="I15" si="12">(J15/$K15)*100</f>
        <v>0</v>
      </c>
      <c r="J15" s="262">
        <f>Calculations!F126</f>
        <v>0</v>
      </c>
      <c r="K15" s="245">
        <f>Calculations!G126</f>
        <v>76261</v>
      </c>
    </row>
    <row r="16" spans="1:15" x14ac:dyDescent="0.3">
      <c r="B16" s="183">
        <v>44136</v>
      </c>
      <c r="C16" s="263">
        <f t="shared" si="0"/>
        <v>95.992628928858778</v>
      </c>
      <c r="D16" s="270">
        <f>Calculations!C127</f>
        <v>73970</v>
      </c>
      <c r="E16" s="263">
        <f t="shared" si="0"/>
        <v>3.9853097666692623</v>
      </c>
      <c r="F16" s="270">
        <f>Calculations!D127</f>
        <v>3071</v>
      </c>
      <c r="G16" s="263">
        <f t="shared" ref="G16" si="13">(H16/$K16)*100</f>
        <v>2.206130447195619E-2</v>
      </c>
      <c r="H16" s="270">
        <f>Calculations!E127</f>
        <v>17</v>
      </c>
      <c r="I16" s="263">
        <f t="shared" ref="I16" si="14">(J16/$K16)*100</f>
        <v>0</v>
      </c>
      <c r="J16" s="270">
        <f>Calculations!F127</f>
        <v>0</v>
      </c>
      <c r="K16" s="246">
        <f>Calculations!G127</f>
        <v>77058</v>
      </c>
    </row>
    <row r="17" spans="2:15" x14ac:dyDescent="0.3">
      <c r="B17" s="182">
        <v>44166</v>
      </c>
      <c r="C17" s="261">
        <f t="shared" si="0"/>
        <v>95.776715799170887</v>
      </c>
      <c r="D17" s="262">
        <f>Calculations!C128</f>
        <v>66538</v>
      </c>
      <c r="E17" s="261">
        <f t="shared" si="0"/>
        <v>4.2117687701520037</v>
      </c>
      <c r="F17" s="262">
        <f>Calculations!D128</f>
        <v>2926</v>
      </c>
      <c r="G17" s="261">
        <f t="shared" ref="G17" si="15">(H17/$K17)*100</f>
        <v>1.1515430677107323E-2</v>
      </c>
      <c r="H17" s="262">
        <f>Calculations!E128</f>
        <v>8</v>
      </c>
      <c r="I17" s="261">
        <f t="shared" ref="I17" si="16">(J17/$K17)*100</f>
        <v>0</v>
      </c>
      <c r="J17" s="262">
        <f>Calculations!F128</f>
        <v>0</v>
      </c>
      <c r="K17" s="245">
        <f>Calculations!G128</f>
        <v>69472</v>
      </c>
    </row>
    <row r="18" spans="2:15" x14ac:dyDescent="0.3">
      <c r="B18" s="183">
        <v>44197</v>
      </c>
      <c r="C18" s="263">
        <f t="shared" si="0"/>
        <v>95.840535471295652</v>
      </c>
      <c r="D18" s="270">
        <f>Calculations!C129</f>
        <v>78180</v>
      </c>
      <c r="E18" s="263">
        <f t="shared" si="0"/>
        <v>4.1410760913537565</v>
      </c>
      <c r="F18" s="270">
        <f>Calculations!D129</f>
        <v>3378</v>
      </c>
      <c r="G18" s="263">
        <f t="shared" ref="G18" si="17">(H18/$K18)*100</f>
        <v>1.8388437350593947E-2</v>
      </c>
      <c r="H18" s="270">
        <f>Calculations!E129</f>
        <v>15</v>
      </c>
      <c r="I18" s="263">
        <f t="shared" ref="I18" si="18">(J18/$K18)*100</f>
        <v>0</v>
      </c>
      <c r="J18" s="270">
        <f>Calculations!F129</f>
        <v>0</v>
      </c>
      <c r="K18" s="246">
        <f>Calculations!G129</f>
        <v>81573</v>
      </c>
    </row>
    <row r="19" spans="2:15" x14ac:dyDescent="0.3">
      <c r="B19" s="182">
        <v>44228</v>
      </c>
      <c r="C19" s="261">
        <f t="shared" si="0"/>
        <v>95.674675331662016</v>
      </c>
      <c r="D19" s="262">
        <f>Calculations!C130</f>
        <v>88921</v>
      </c>
      <c r="E19" s="261">
        <f t="shared" si="0"/>
        <v>4.3199449112878066</v>
      </c>
      <c r="F19" s="262">
        <f>Calculations!D130</f>
        <v>4015</v>
      </c>
      <c r="G19" s="261">
        <f t="shared" ref="G19" si="19">(H19/$K19)*100</f>
        <v>5.379757050171614E-3</v>
      </c>
      <c r="H19" s="262">
        <f>Calculations!E130</f>
        <v>5</v>
      </c>
      <c r="I19" s="261">
        <f t="shared" ref="I19" si="20">(J19/$K19)*100</f>
        <v>0</v>
      </c>
      <c r="J19" s="262">
        <f>Calculations!F130</f>
        <v>0</v>
      </c>
      <c r="K19" s="245">
        <f>Calculations!G130</f>
        <v>92941</v>
      </c>
    </row>
    <row r="20" spans="2:15" x14ac:dyDescent="0.3">
      <c r="B20" s="183">
        <v>44256</v>
      </c>
      <c r="C20" s="263">
        <f t="shared" si="0"/>
        <v>96.042089198578282</v>
      </c>
      <c r="D20" s="270">
        <f>Calculations!C131</f>
        <v>95656</v>
      </c>
      <c r="E20" s="263">
        <f t="shared" si="0"/>
        <v>3.9488744753910718</v>
      </c>
      <c r="F20" s="270">
        <f>Calculations!D131</f>
        <v>3933</v>
      </c>
      <c r="G20" s="263">
        <f t="shared" ref="G20" si="21">(H20/$K20)*100</f>
        <v>8.0322898050161663E-3</v>
      </c>
      <c r="H20" s="270">
        <f>Calculations!E131</f>
        <v>8</v>
      </c>
      <c r="I20" s="263">
        <f t="shared" ref="I20" si="22">(J20/$K20)*100</f>
        <v>1.0040362256270208E-3</v>
      </c>
      <c r="J20" s="270">
        <f>Calculations!F131</f>
        <v>1</v>
      </c>
      <c r="K20" s="246">
        <f>Calculations!G131</f>
        <v>99598</v>
      </c>
    </row>
    <row r="21" spans="2:15" x14ac:dyDescent="0.3">
      <c r="B21" s="182">
        <v>44287</v>
      </c>
      <c r="C21" s="261">
        <f t="shared" si="0"/>
        <v>96.040216718602395</v>
      </c>
      <c r="D21" s="262">
        <f>Calculations!C132</f>
        <v>88454</v>
      </c>
      <c r="E21" s="261">
        <f t="shared" si="0"/>
        <v>3.9532686941509869</v>
      </c>
      <c r="F21" s="262">
        <f>Calculations!D132</f>
        <v>3641</v>
      </c>
      <c r="G21" s="261">
        <f t="shared" ref="G21" si="23">(H21/$K21)*100</f>
        <v>6.514587246609701E-3</v>
      </c>
      <c r="H21" s="262">
        <f>Calculations!E132</f>
        <v>6</v>
      </c>
      <c r="I21" s="261">
        <f t="shared" ref="I21" si="24">(J21/$K21)*100</f>
        <v>0</v>
      </c>
      <c r="J21" s="262">
        <f>Calculations!F132</f>
        <v>0</v>
      </c>
      <c r="K21" s="245">
        <f>Calculations!G132</f>
        <v>92101</v>
      </c>
    </row>
    <row r="22" spans="2:15" x14ac:dyDescent="0.3">
      <c r="B22" s="183">
        <v>44317</v>
      </c>
      <c r="C22" s="263">
        <f t="shared" si="0"/>
        <v>95.885715525376668</v>
      </c>
      <c r="D22" s="270">
        <f>Calculations!C133</f>
        <v>88398</v>
      </c>
      <c r="E22" s="263">
        <f t="shared" si="0"/>
        <v>4.0947597921706027</v>
      </c>
      <c r="F22" s="270">
        <f>Calculations!D133</f>
        <v>3775</v>
      </c>
      <c r="G22" s="263">
        <f t="shared" ref="G22" si="25">(H22/$K22)*100</f>
        <v>1.9524682452733998E-2</v>
      </c>
      <c r="H22" s="270">
        <f>Calculations!E133</f>
        <v>18</v>
      </c>
      <c r="I22" s="263">
        <f t="shared" ref="I22" si="26">(J22/$K22)*100</f>
        <v>0</v>
      </c>
      <c r="J22" s="270">
        <f>Calculations!F133</f>
        <v>0</v>
      </c>
      <c r="K22" s="246">
        <f>Calculations!G133</f>
        <v>92191</v>
      </c>
    </row>
    <row r="23" spans="2:15" x14ac:dyDescent="0.3">
      <c r="B23" s="182">
        <v>44348</v>
      </c>
      <c r="C23" s="261">
        <f t="shared" si="0"/>
        <v>95.581958820368811</v>
      </c>
      <c r="D23" s="262">
        <f>Calculations!C134</f>
        <v>94283</v>
      </c>
      <c r="E23" s="261">
        <f t="shared" si="0"/>
        <v>4.4099309617704607</v>
      </c>
      <c r="F23" s="262">
        <f>Calculations!D134</f>
        <v>4350</v>
      </c>
      <c r="G23" s="261">
        <f t="shared" ref="G23" si="27">(H23/$K23)*100</f>
        <v>8.110217860727284E-3</v>
      </c>
      <c r="H23" s="262">
        <f>Calculations!E134</f>
        <v>8</v>
      </c>
      <c r="I23" s="261">
        <f t="shared" ref="I23" si="28">(J23/$K23)*100</f>
        <v>0</v>
      </c>
      <c r="J23" s="262">
        <f>Calculations!F134</f>
        <v>0</v>
      </c>
      <c r="K23" s="245">
        <f>Calculations!G134</f>
        <v>98641</v>
      </c>
    </row>
    <row r="24" spans="2:15" x14ac:dyDescent="0.3">
      <c r="B24" s="183">
        <v>44378</v>
      </c>
      <c r="C24" s="263">
        <f t="shared" si="0"/>
        <v>95.755356513755601</v>
      </c>
      <c r="D24" s="270">
        <f>Calculations!C135</f>
        <v>89695</v>
      </c>
      <c r="E24" s="263">
        <f t="shared" si="0"/>
        <v>4.2329002572834709</v>
      </c>
      <c r="F24" s="270">
        <f>Calculations!D135</f>
        <v>3965</v>
      </c>
      <c r="G24" s="263">
        <f t="shared" ref="G24" si="29">(H24/$K24)*100</f>
        <v>1.1743228960937751E-2</v>
      </c>
      <c r="H24" s="270">
        <f>Calculations!E135</f>
        <v>11</v>
      </c>
      <c r="I24" s="263">
        <f t="shared" ref="I24" si="30">(J24/$K24)*100</f>
        <v>0</v>
      </c>
      <c r="J24" s="270">
        <f>Calculations!F135</f>
        <v>0</v>
      </c>
      <c r="K24" s="246">
        <f>Calculations!G135</f>
        <v>93671</v>
      </c>
    </row>
    <row r="25" spans="2:15" x14ac:dyDescent="0.3">
      <c r="B25" s="182">
        <v>44409</v>
      </c>
      <c r="C25" s="261">
        <f t="shared" si="0"/>
        <v>95.785414148391183</v>
      </c>
      <c r="D25" s="262">
        <f>Calculations!C136</f>
        <v>83204</v>
      </c>
      <c r="E25" s="261">
        <f t="shared" si="0"/>
        <v>4.2076785817072473</v>
      </c>
      <c r="F25" s="262">
        <f>Calculations!D136</f>
        <v>3655</v>
      </c>
      <c r="G25" s="261">
        <f t="shared" ref="G25" si="31">(H25/$K25)*100</f>
        <v>6.9072699015714041E-3</v>
      </c>
      <c r="H25" s="262">
        <f>Calculations!E136</f>
        <v>6</v>
      </c>
      <c r="I25" s="261">
        <f t="shared" ref="I25" si="32">(J25/$K25)*100</f>
        <v>0</v>
      </c>
      <c r="J25" s="262">
        <f>Calculations!F136</f>
        <v>0</v>
      </c>
      <c r="K25" s="245">
        <f>Calculations!G136</f>
        <v>86865</v>
      </c>
    </row>
    <row r="26" spans="2:15" x14ac:dyDescent="0.3">
      <c r="B26" s="183">
        <v>44440</v>
      </c>
      <c r="C26" s="263">
        <f t="shared" si="0"/>
        <v>96.13797709718078</v>
      </c>
      <c r="D26" s="270">
        <f>Calculations!C137</f>
        <v>89242</v>
      </c>
      <c r="E26" s="263">
        <f t="shared" si="0"/>
        <v>3.8566365389380239</v>
      </c>
      <c r="F26" s="270">
        <f>Calculations!D137</f>
        <v>3580</v>
      </c>
      <c r="G26" s="263">
        <f t="shared" ref="G26" si="33">(H26/$K26)*100</f>
        <v>5.386363881198359E-3</v>
      </c>
      <c r="H26" s="270">
        <f>Calculations!E137</f>
        <v>5</v>
      </c>
      <c r="I26" s="263">
        <f t="shared" ref="I26" si="34">(J26/$K26)*100</f>
        <v>0</v>
      </c>
      <c r="J26" s="270">
        <f>Calculations!F137</f>
        <v>0</v>
      </c>
      <c r="K26" s="246">
        <f>Calculations!G137</f>
        <v>92827</v>
      </c>
    </row>
    <row r="27" spans="2:15" x14ac:dyDescent="0.3">
      <c r="B27" s="182">
        <v>44470</v>
      </c>
      <c r="C27" s="261">
        <f t="shared" si="0"/>
        <v>96.143614341280554</v>
      </c>
      <c r="D27" s="262">
        <f>Calculations!C138</f>
        <v>95411</v>
      </c>
      <c r="E27" s="261">
        <f t="shared" si="0"/>
        <v>3.8523549446784497</v>
      </c>
      <c r="F27" s="262">
        <f>Calculations!D138</f>
        <v>3823</v>
      </c>
      <c r="G27" s="261">
        <f t="shared" ref="G27" si="35">(H27/$K27)*100</f>
        <v>3.0230355307442713E-3</v>
      </c>
      <c r="H27" s="262">
        <f>Calculations!E138</f>
        <v>3</v>
      </c>
      <c r="I27" s="261">
        <f t="shared" ref="I27" si="36">(J27/$K27)*100</f>
        <v>1.0076785102480904E-3</v>
      </c>
      <c r="J27" s="262">
        <f>Calculations!F138</f>
        <v>1</v>
      </c>
      <c r="K27" s="245">
        <f>Calculations!G138</f>
        <v>99238</v>
      </c>
    </row>
    <row r="28" spans="2:15" x14ac:dyDescent="0.3">
      <c r="B28" s="183">
        <v>44501</v>
      </c>
      <c r="C28" s="263">
        <f t="shared" si="0"/>
        <v>96.217494089834503</v>
      </c>
      <c r="D28" s="270">
        <f>Calculations!C139</f>
        <v>100936</v>
      </c>
      <c r="E28" s="263">
        <f t="shared" si="0"/>
        <v>3.7786929001753982</v>
      </c>
      <c r="F28" s="270">
        <f>Calculations!D139</f>
        <v>3964</v>
      </c>
      <c r="G28" s="263">
        <f t="shared" ref="G28" si="37">(H28/$K28)*100</f>
        <v>3.8130099900861741E-3</v>
      </c>
      <c r="H28" s="270">
        <f>Calculations!E139</f>
        <v>4</v>
      </c>
      <c r="I28" s="263">
        <f t="shared" ref="I28" si="38">(J28/$K28)*100</f>
        <v>0</v>
      </c>
      <c r="J28" s="270">
        <f>Calculations!F139</f>
        <v>0</v>
      </c>
      <c r="K28" s="246">
        <f>Calculations!G139</f>
        <v>104904</v>
      </c>
    </row>
    <row r="29" spans="2:15" ht="15" thickBot="1" x14ac:dyDescent="0.35">
      <c r="B29" s="347">
        <v>44531</v>
      </c>
      <c r="C29" s="348">
        <f t="shared" si="0"/>
        <v>96.165724543153715</v>
      </c>
      <c r="D29" s="349">
        <f>Calculations!C140</f>
        <v>86252</v>
      </c>
      <c r="E29" s="348">
        <f t="shared" si="0"/>
        <v>3.8287007615033843</v>
      </c>
      <c r="F29" s="349">
        <f>Calculations!D140</f>
        <v>3434</v>
      </c>
      <c r="G29" s="348">
        <f t="shared" ref="G29" si="39">(H29/$K29)*100</f>
        <v>4.4597562743196083E-3</v>
      </c>
      <c r="H29" s="349">
        <f>Calculations!E140</f>
        <v>4</v>
      </c>
      <c r="I29" s="348">
        <f t="shared" ref="I29" si="40">(J29/$K29)*100</f>
        <v>1.1149390685799021E-3</v>
      </c>
      <c r="J29" s="349">
        <f>Calculations!F140</f>
        <v>1</v>
      </c>
      <c r="K29" s="350">
        <f>Calculations!G140</f>
        <v>89691</v>
      </c>
    </row>
    <row r="30" spans="2:15" s="2" customFormat="1" x14ac:dyDescent="0.3">
      <c r="B30" s="21" t="s">
        <v>0</v>
      </c>
      <c r="C30" s="264">
        <f t="shared" si="0"/>
        <v>95.850898727745616</v>
      </c>
      <c r="D30" s="271">
        <f>SUM(D9:D29)</f>
        <v>1524267</v>
      </c>
      <c r="E30" s="264">
        <f t="shared" si="0"/>
        <v>4.1382224659298421</v>
      </c>
      <c r="F30" s="271">
        <f>SUM(F9:F29)</f>
        <v>65808</v>
      </c>
      <c r="G30" s="264">
        <f t="shared" ref="G30" si="41">(H30/$K30)*100</f>
        <v>1.0501506683234314E-2</v>
      </c>
      <c r="H30" s="271">
        <f>SUM(H9:H29)</f>
        <v>167</v>
      </c>
      <c r="I30" s="264">
        <f t="shared" ref="I30" si="42">(J30/$K30)*100</f>
        <v>3.7729964131380766E-4</v>
      </c>
      <c r="J30" s="271">
        <f>SUM(J9:J29)</f>
        <v>6</v>
      </c>
      <c r="K30" s="271">
        <f>SUM(K9:K29)</f>
        <v>1590248</v>
      </c>
      <c r="O30" s="1"/>
    </row>
  </sheetData>
  <sheetProtection algorithmName="SHA-512" hashValue="HT8OH4qn1g2bM9FohM7Af2F3xQbBT2qFvbuYspYmzozlisAraAvpUZfgTgrxKcNqt3B2lZqsMczGEopnXz5yqQ==" saltValue="pOhjEqbXJMtZebdnHFcbOQ==" spinCount="100000" sheet="1" objects="1" scenarios="1"/>
  <mergeCells count="9">
    <mergeCell ref="C7:D7"/>
    <mergeCell ref="E7:F7"/>
    <mergeCell ref="G7:H7"/>
    <mergeCell ref="I7:J7"/>
    <mergeCell ref="A2:M2"/>
    <mergeCell ref="A3:M3"/>
    <mergeCell ref="A4:O4"/>
    <mergeCell ref="C5:G5"/>
    <mergeCell ref="C6:G6"/>
  </mergeCells>
  <conditionalFormatting sqref="B9:K29">
    <cfRule type="expression" dxfId="5" priority="1">
      <formula>$B9=$C$6</formula>
    </cfRule>
  </conditionalFormatting>
  <conditionalFormatting sqref="K10:K11 B29:K29 B27:K27 B25:K25 B23:K23 B21:K21 B19:K19 B17:K17 B15:K15 B13:K13">
    <cfRule type="expression" dxfId="4" priority="2">
      <formula>$B10=#REF!</formula>
    </cfRule>
  </conditionalFormatting>
  <dataValidations count="2">
    <dataValidation type="list" allowBlank="1" showInputMessage="1" showErrorMessage="1" sqref="C5:D5" xr:uid="{5227E25E-420F-41B7-A8F7-FBF689130A57}">
      <formula1>VList_FL_Presentation</formula1>
    </dataValidation>
    <dataValidation type="list" allowBlank="1" showInputMessage="1" showErrorMessage="1" sqref="C6:D6" xr:uid="{159F0F17-F630-451B-AD82-823EB982FC8E}">
      <formula1>VList_Area</formula1>
    </dataValidation>
  </dataValidations>
  <pageMargins left="0.19685039370078741" right="0.19685039370078741" top="0.19685039370078741" bottom="0.19685039370078741" header="0.19685039370078741" footer="0.19685039370078741"/>
  <pageSetup paperSize="9" scale="60" orientation="landscape" r:id="rId1"/>
  <ignoredErrors>
    <ignoredError sqref="D9:H30" 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Y1048575"/>
  <sheetViews>
    <sheetView showGridLines="0" showRowColHeaders="0" zoomScaleNormal="100" workbookViewId="0">
      <selection activeCell="C6" sqref="C6:G6"/>
    </sheetView>
  </sheetViews>
  <sheetFormatPr defaultColWidth="19.109375" defaultRowHeight="14.4" zeroHeight="1" x14ac:dyDescent="0.3"/>
  <cols>
    <col min="1" max="1" width="1.44140625" style="2" customWidth="1"/>
    <col min="2" max="2" width="29.77734375" style="2" bestFit="1" customWidth="1"/>
    <col min="3" max="3" width="7.77734375" style="2" customWidth="1"/>
    <col min="4" max="4" width="9.109375" style="2" bestFit="1" customWidth="1"/>
    <col min="5" max="5" width="7.77734375" style="2" customWidth="1"/>
    <col min="6" max="6" width="9.109375" style="2" bestFit="1" customWidth="1"/>
    <col min="7" max="10" width="7.77734375" style="2" customWidth="1"/>
    <col min="11" max="11" width="12" style="2" customWidth="1"/>
    <col min="12" max="12" width="10.5546875" style="2" customWidth="1"/>
    <col min="13" max="14" width="7.77734375" style="2" customWidth="1"/>
    <col min="15" max="15" width="9.33203125" style="2" customWidth="1"/>
    <col min="16" max="16" width="9.5546875" style="2" customWidth="1"/>
    <col min="17" max="22" width="7.77734375" style="2" customWidth="1"/>
    <col min="23" max="23" width="9.109375" style="248" bestFit="1" customWidth="1"/>
    <col min="24" max="24" width="2.88671875" style="2" customWidth="1"/>
    <col min="25" max="25" width="3.88671875" style="2" customWidth="1"/>
    <col min="26" max="16384" width="19.109375" style="289"/>
  </cols>
  <sheetData>
    <row r="1" spans="1:25" ht="136.5" customHeight="1" x14ac:dyDescent="0.3">
      <c r="A1" s="181"/>
      <c r="B1" s="181"/>
      <c r="C1" s="181"/>
      <c r="D1" s="181"/>
      <c r="E1" s="181"/>
      <c r="F1" s="181"/>
      <c r="G1" s="181"/>
      <c r="H1" s="181"/>
      <c r="I1" s="181"/>
      <c r="J1" s="181"/>
      <c r="K1" s="181"/>
      <c r="L1" s="181"/>
      <c r="M1" s="181"/>
      <c r="N1" s="181"/>
      <c r="O1" s="181"/>
      <c r="P1" s="181"/>
      <c r="Q1" s="181"/>
      <c r="R1" s="181"/>
      <c r="S1" s="181"/>
      <c r="T1" s="181"/>
      <c r="U1" s="181"/>
      <c r="V1" s="181"/>
      <c r="W1" s="244"/>
      <c r="X1" s="181"/>
      <c r="Y1" s="181"/>
    </row>
    <row r="2" spans="1:25" ht="22.5" customHeight="1" x14ac:dyDescent="0.3">
      <c r="A2" s="389" t="s">
        <v>195</v>
      </c>
      <c r="B2" s="389"/>
      <c r="C2" s="389"/>
      <c r="D2" s="389"/>
      <c r="E2" s="389"/>
      <c r="F2" s="389"/>
      <c r="G2" s="389"/>
      <c r="H2" s="389"/>
      <c r="I2" s="389"/>
      <c r="J2" s="389"/>
      <c r="K2" s="389"/>
      <c r="L2" s="389"/>
      <c r="M2" s="389"/>
      <c r="N2" s="389"/>
      <c r="O2" s="389"/>
      <c r="P2" s="389"/>
      <c r="Q2" s="389"/>
      <c r="R2" s="389"/>
      <c r="S2" s="389"/>
      <c r="T2" s="389"/>
      <c r="U2" s="389"/>
      <c r="V2" s="389"/>
      <c r="W2" s="389"/>
      <c r="X2" s="389"/>
      <c r="Y2" s="389"/>
    </row>
    <row r="3" spans="1:25" ht="15.75" customHeight="1" x14ac:dyDescent="0.3">
      <c r="A3" s="398" t="s">
        <v>139</v>
      </c>
      <c r="B3" s="398"/>
      <c r="C3" s="398"/>
      <c r="D3" s="398"/>
      <c r="E3" s="398"/>
      <c r="F3" s="398"/>
      <c r="G3" s="398"/>
      <c r="H3" s="398"/>
      <c r="I3" s="398"/>
      <c r="J3" s="398"/>
      <c r="K3" s="398"/>
      <c r="L3" s="398"/>
      <c r="M3" s="398"/>
      <c r="N3" s="398"/>
      <c r="O3" s="398"/>
      <c r="P3" s="398"/>
      <c r="Q3" s="398"/>
      <c r="R3" s="398"/>
      <c r="S3" s="398"/>
      <c r="T3" s="398"/>
      <c r="U3" s="398"/>
      <c r="V3" s="398"/>
      <c r="W3" s="398"/>
      <c r="X3" s="398"/>
      <c r="Y3" s="398"/>
    </row>
    <row r="4" spans="1:25" ht="11.25" customHeight="1" x14ac:dyDescent="0.3">
      <c r="A4" s="387" t="s">
        <v>62</v>
      </c>
      <c r="B4" s="387"/>
      <c r="C4" s="387"/>
      <c r="D4" s="387"/>
      <c r="E4" s="387"/>
      <c r="F4" s="387"/>
      <c r="G4" s="387"/>
      <c r="H4" s="387"/>
      <c r="I4" s="387"/>
      <c r="J4" s="387"/>
      <c r="K4" s="387"/>
      <c r="L4" s="387"/>
      <c r="M4" s="387"/>
      <c r="N4" s="387"/>
      <c r="O4" s="387"/>
      <c r="P4" s="387"/>
      <c r="Q4" s="387"/>
      <c r="R4" s="387"/>
      <c r="S4" s="387"/>
      <c r="T4" s="387"/>
      <c r="U4" s="387"/>
      <c r="V4" s="387"/>
      <c r="W4" s="387"/>
      <c r="X4" s="387"/>
      <c r="Y4" s="387"/>
    </row>
    <row r="5" spans="1:25" x14ac:dyDescent="0.3">
      <c r="B5" s="24" t="s">
        <v>151</v>
      </c>
      <c r="C5" s="396" t="s">
        <v>11</v>
      </c>
      <c r="D5" s="396"/>
      <c r="E5" s="397"/>
      <c r="F5" s="397"/>
      <c r="G5" s="397"/>
      <c r="H5" s="253"/>
    </row>
    <row r="6" spans="1:25" ht="19.8" customHeight="1" x14ac:dyDescent="0.3">
      <c r="B6" s="184" t="s">
        <v>147</v>
      </c>
      <c r="C6" s="402" t="s">
        <v>76</v>
      </c>
      <c r="D6" s="402"/>
      <c r="E6" s="403"/>
      <c r="F6" s="403"/>
      <c r="G6" s="403"/>
      <c r="H6" s="254"/>
      <c r="I6" s="238"/>
      <c r="J6" s="238"/>
      <c r="K6" s="238"/>
      <c r="L6" s="238"/>
      <c r="M6" s="238"/>
      <c r="N6" s="238"/>
      <c r="O6" s="238"/>
      <c r="P6" s="238"/>
      <c r="Q6" s="238"/>
      <c r="R6" s="238"/>
      <c r="S6" s="238"/>
      <c r="T6" s="238"/>
      <c r="U6" s="238"/>
      <c r="V6" s="238"/>
      <c r="W6" s="249"/>
    </row>
    <row r="7" spans="1:25" s="291" customFormat="1" ht="42.6" customHeight="1" x14ac:dyDescent="0.3">
      <c r="A7" s="286"/>
      <c r="B7" s="285"/>
      <c r="C7" s="392" t="s">
        <v>11</v>
      </c>
      <c r="D7" s="399"/>
      <c r="E7" s="392" t="s">
        <v>12</v>
      </c>
      <c r="F7" s="393"/>
      <c r="G7" s="392" t="s">
        <v>13</v>
      </c>
      <c r="H7" s="393"/>
      <c r="I7" s="392" t="s">
        <v>131</v>
      </c>
      <c r="J7" s="393"/>
      <c r="K7" s="392" t="s">
        <v>133</v>
      </c>
      <c r="L7" s="393"/>
      <c r="M7" s="392" t="s">
        <v>134</v>
      </c>
      <c r="N7" s="393"/>
      <c r="O7" s="392" t="s">
        <v>182</v>
      </c>
      <c r="P7" s="393"/>
      <c r="Q7" s="392" t="s">
        <v>137</v>
      </c>
      <c r="R7" s="393"/>
      <c r="S7" s="392" t="s">
        <v>136</v>
      </c>
      <c r="T7" s="393"/>
      <c r="U7" s="392" t="s">
        <v>135</v>
      </c>
      <c r="V7" s="393"/>
      <c r="W7" s="290" t="s">
        <v>40</v>
      </c>
      <c r="X7" s="286"/>
      <c r="Y7" s="286"/>
    </row>
    <row r="8" spans="1:25" ht="15" thickBot="1" x14ac:dyDescent="0.35">
      <c r="B8" s="11" t="s">
        <v>72</v>
      </c>
      <c r="C8" s="288" t="s">
        <v>160</v>
      </c>
      <c r="D8" s="288" t="s">
        <v>161</v>
      </c>
      <c r="E8" s="288" t="s">
        <v>160</v>
      </c>
      <c r="F8" s="288" t="s">
        <v>161</v>
      </c>
      <c r="G8" s="288" t="s">
        <v>160</v>
      </c>
      <c r="H8" s="288" t="s">
        <v>161</v>
      </c>
      <c r="I8" s="288" t="s">
        <v>160</v>
      </c>
      <c r="J8" s="288" t="s">
        <v>161</v>
      </c>
      <c r="K8" s="288" t="s">
        <v>160</v>
      </c>
      <c r="L8" s="288" t="s">
        <v>161</v>
      </c>
      <c r="M8" s="288" t="s">
        <v>160</v>
      </c>
      <c r="N8" s="288" t="s">
        <v>161</v>
      </c>
      <c r="O8" s="288" t="s">
        <v>160</v>
      </c>
      <c r="P8" s="288" t="s">
        <v>161</v>
      </c>
      <c r="Q8" s="288" t="s">
        <v>160</v>
      </c>
      <c r="R8" s="288" t="s">
        <v>161</v>
      </c>
      <c r="S8" s="288" t="s">
        <v>160</v>
      </c>
      <c r="T8" s="288" t="s">
        <v>161</v>
      </c>
      <c r="U8" s="288" t="s">
        <v>160</v>
      </c>
      <c r="V8" s="288" t="s">
        <v>161</v>
      </c>
      <c r="W8" s="250"/>
    </row>
    <row r="9" spans="1:25" x14ac:dyDescent="0.3">
      <c r="B9" s="182" t="str">
        <f>Calculations!AE5</f>
        <v>Bristol, N Somerset &amp; S Gloucs</v>
      </c>
      <c r="C9" s="287">
        <f>Calculations!AF5</f>
        <v>69.7</v>
      </c>
      <c r="D9" s="292">
        <f>Calculations!AG5</f>
        <v>44892</v>
      </c>
      <c r="E9" s="287">
        <f>Calculations!AH5</f>
        <v>26.2</v>
      </c>
      <c r="F9" s="292">
        <f>Calculations!AI5</f>
        <v>16875</v>
      </c>
      <c r="G9" s="287">
        <f>Calculations!AJ5</f>
        <v>1.8</v>
      </c>
      <c r="H9" s="292">
        <f>Calculations!AK5</f>
        <v>1179</v>
      </c>
      <c r="I9" s="287">
        <f>Calculations!AL5</f>
        <v>0.8</v>
      </c>
      <c r="J9" s="292">
        <f>Calculations!AM5</f>
        <v>500</v>
      </c>
      <c r="K9" s="287">
        <f>Calculations!AN5</f>
        <v>0.7</v>
      </c>
      <c r="L9" s="292">
        <f>Calculations!AO5</f>
        <v>443</v>
      </c>
      <c r="M9" s="287">
        <f>Calculations!AP5</f>
        <v>0.2</v>
      </c>
      <c r="N9" s="292">
        <f>Calculations!AQ5</f>
        <v>139</v>
      </c>
      <c r="O9" s="287">
        <f>Calculations!AR5</f>
        <v>0.4</v>
      </c>
      <c r="P9" s="292">
        <f>Calculations!AS5</f>
        <v>273</v>
      </c>
      <c r="Q9" s="287">
        <f>Calculations!AT5</f>
        <v>0.1</v>
      </c>
      <c r="R9" s="292">
        <f>Calculations!AU5</f>
        <v>56</v>
      </c>
      <c r="S9" s="287">
        <f>Calculations!AV5</f>
        <v>0</v>
      </c>
      <c r="T9" s="292">
        <f>Calculations!AW5</f>
        <v>23</v>
      </c>
      <c r="U9" s="287">
        <f>Calculations!AX5</f>
        <v>0</v>
      </c>
      <c r="V9" s="292">
        <f>Calculations!AY5</f>
        <v>19</v>
      </c>
      <c r="W9" s="245">
        <f>Calculations!AZ5</f>
        <v>64399</v>
      </c>
    </row>
    <row r="10" spans="1:25" ht="12" customHeight="1" x14ac:dyDescent="0.3">
      <c r="B10" s="183" t="str">
        <f>Calculations!AE6</f>
        <v>Birmingham &amp; Solihull</v>
      </c>
      <c r="C10" s="263">
        <f>Calculations!AF6</f>
        <v>69.599999999999994</v>
      </c>
      <c r="D10" s="270">
        <f>Calculations!AG6</f>
        <v>85007</v>
      </c>
      <c r="E10" s="263">
        <f>Calculations!AH6</f>
        <v>26.3</v>
      </c>
      <c r="F10" s="270">
        <f>Calculations!AI6</f>
        <v>32078</v>
      </c>
      <c r="G10" s="263">
        <f>Calculations!AJ6</f>
        <v>2.7</v>
      </c>
      <c r="H10" s="270">
        <f>Calculations!AK6</f>
        <v>3294</v>
      </c>
      <c r="I10" s="263">
        <f>Calculations!AL6</f>
        <v>0.4</v>
      </c>
      <c r="J10" s="270">
        <f>Calculations!AM6</f>
        <v>479</v>
      </c>
      <c r="K10" s="263">
        <f>Calculations!AN6</f>
        <v>0.4</v>
      </c>
      <c r="L10" s="270">
        <f>Calculations!AO6</f>
        <v>443</v>
      </c>
      <c r="M10" s="263">
        <f>Calculations!AP6</f>
        <v>0.1</v>
      </c>
      <c r="N10" s="270">
        <f>Calculations!AQ6</f>
        <v>143</v>
      </c>
      <c r="O10" s="263">
        <f>Calculations!AR6</f>
        <v>0.4</v>
      </c>
      <c r="P10" s="270">
        <f>Calculations!AS6</f>
        <v>539</v>
      </c>
      <c r="Q10" s="263">
        <f>Calculations!AT6</f>
        <v>0.1</v>
      </c>
      <c r="R10" s="270">
        <f>Calculations!AU6</f>
        <v>63</v>
      </c>
      <c r="S10" s="263">
        <f>Calculations!AV6</f>
        <v>0.1</v>
      </c>
      <c r="T10" s="270">
        <f>Calculations!AW6</f>
        <v>119</v>
      </c>
      <c r="U10" s="263">
        <f>Calculations!AX6</f>
        <v>0</v>
      </c>
      <c r="V10" s="270">
        <f>Calculations!AY6</f>
        <v>24</v>
      </c>
      <c r="W10" s="246">
        <f>Calculations!AZ6</f>
        <v>122189</v>
      </c>
    </row>
    <row r="11" spans="1:25" x14ac:dyDescent="0.3">
      <c r="B11" s="182" t="str">
        <f>Calculations!AE7</f>
        <v>Somerset</v>
      </c>
      <c r="C11" s="261">
        <f>Calculations!AF7</f>
        <v>69.3</v>
      </c>
      <c r="D11" s="262">
        <f>Calculations!AG7</f>
        <v>30174</v>
      </c>
      <c r="E11" s="261">
        <f>Calculations!AH7</f>
        <v>26.5</v>
      </c>
      <c r="F11" s="262">
        <f>Calculations!AI7</f>
        <v>11520</v>
      </c>
      <c r="G11" s="261">
        <f>Calculations!AJ7</f>
        <v>1.6</v>
      </c>
      <c r="H11" s="262">
        <f>Calculations!AK7</f>
        <v>685</v>
      </c>
      <c r="I11" s="261">
        <f>Calculations!AL7</f>
        <v>0.6</v>
      </c>
      <c r="J11" s="262">
        <f>Calculations!AM7</f>
        <v>275</v>
      </c>
      <c r="K11" s="261">
        <f>Calculations!AN7</f>
        <v>0.6</v>
      </c>
      <c r="L11" s="262">
        <f>Calculations!AO7</f>
        <v>267</v>
      </c>
      <c r="M11" s="261">
        <f>Calculations!AP7</f>
        <v>0.7</v>
      </c>
      <c r="N11" s="262">
        <f>Calculations!AQ7</f>
        <v>304</v>
      </c>
      <c r="O11" s="261">
        <f>Calculations!AR7</f>
        <v>0.3</v>
      </c>
      <c r="P11" s="262">
        <f>Calculations!AS7</f>
        <v>133</v>
      </c>
      <c r="Q11" s="261">
        <f>Calculations!AT7</f>
        <v>0.2</v>
      </c>
      <c r="R11" s="262">
        <f>Calculations!AU7</f>
        <v>91</v>
      </c>
      <c r="S11" s="261">
        <f>Calculations!AV7</f>
        <v>0.2</v>
      </c>
      <c r="T11" s="262">
        <f>Calculations!AW7</f>
        <v>66</v>
      </c>
      <c r="U11" s="261">
        <f>Calculations!AX7</f>
        <v>0</v>
      </c>
      <c r="V11" s="262">
        <f>Calculations!AY7</f>
        <v>1</v>
      </c>
      <c r="W11" s="245">
        <f>Calculations!AZ7</f>
        <v>43516</v>
      </c>
    </row>
    <row r="12" spans="1:25" x14ac:dyDescent="0.3">
      <c r="B12" s="183" t="str">
        <f>Calculations!AE8</f>
        <v>Lincolnshire</v>
      </c>
      <c r="C12" s="263">
        <f>Calculations!AF8</f>
        <v>68.8</v>
      </c>
      <c r="D12" s="270">
        <f>Calculations!AG8</f>
        <v>45355</v>
      </c>
      <c r="E12" s="263">
        <f>Calculations!AH8</f>
        <v>24.4</v>
      </c>
      <c r="F12" s="270">
        <f>Calculations!AI8</f>
        <v>16053</v>
      </c>
      <c r="G12" s="263">
        <f>Calculations!AJ8</f>
        <v>3.1</v>
      </c>
      <c r="H12" s="270">
        <f>Calculations!AK8</f>
        <v>2060</v>
      </c>
      <c r="I12" s="263">
        <f>Calculations!AL8</f>
        <v>0.9</v>
      </c>
      <c r="J12" s="270">
        <f>Calculations!AM8</f>
        <v>578</v>
      </c>
      <c r="K12" s="263">
        <f>Calculations!AN8</f>
        <v>1.4</v>
      </c>
      <c r="L12" s="270">
        <f>Calculations!AO8</f>
        <v>913</v>
      </c>
      <c r="M12" s="263">
        <f>Calculations!AP8</f>
        <v>0.3</v>
      </c>
      <c r="N12" s="270">
        <f>Calculations!AQ8</f>
        <v>228</v>
      </c>
      <c r="O12" s="263">
        <f>Calculations!AR8</f>
        <v>0.5</v>
      </c>
      <c r="P12" s="270">
        <f>Calculations!AS8</f>
        <v>329</v>
      </c>
      <c r="Q12" s="263">
        <f>Calculations!AT8</f>
        <v>0.4</v>
      </c>
      <c r="R12" s="270">
        <f>Calculations!AU8</f>
        <v>241</v>
      </c>
      <c r="S12" s="263">
        <f>Calculations!AV8</f>
        <v>0.1</v>
      </c>
      <c r="T12" s="270">
        <f>Calculations!AW8</f>
        <v>60</v>
      </c>
      <c r="U12" s="263">
        <f>Calculations!AX8</f>
        <v>0.1</v>
      </c>
      <c r="V12" s="270">
        <f>Calculations!AY8</f>
        <v>95</v>
      </c>
      <c r="W12" s="246">
        <f>Calculations!AZ8</f>
        <v>65912</v>
      </c>
    </row>
    <row r="13" spans="1:25" x14ac:dyDescent="0.3">
      <c r="B13" s="182" t="str">
        <f>Calculations!AE9</f>
        <v>Sussex &amp; East Surrey</v>
      </c>
      <c r="C13" s="261">
        <f>Calculations!AF9</f>
        <v>68.5</v>
      </c>
      <c r="D13" s="262">
        <f>Calculations!AG9</f>
        <v>103486</v>
      </c>
      <c r="E13" s="261">
        <f>Calculations!AH9</f>
        <v>26.1</v>
      </c>
      <c r="F13" s="262">
        <f>Calculations!AI9</f>
        <v>39456</v>
      </c>
      <c r="G13" s="261">
        <f>Calculations!AJ9</f>
        <v>2.2999999999999998</v>
      </c>
      <c r="H13" s="262">
        <f>Calculations!AK9</f>
        <v>3548</v>
      </c>
      <c r="I13" s="261">
        <f>Calculations!AL9</f>
        <v>0.9</v>
      </c>
      <c r="J13" s="262">
        <f>Calculations!AM9</f>
        <v>1403</v>
      </c>
      <c r="K13" s="261">
        <f>Calculations!AN9</f>
        <v>0.4</v>
      </c>
      <c r="L13" s="262">
        <f>Calculations!AO9</f>
        <v>530</v>
      </c>
      <c r="M13" s="261">
        <f>Calculations!AP9</f>
        <v>0.8</v>
      </c>
      <c r="N13" s="262">
        <f>Calculations!AQ9</f>
        <v>1229</v>
      </c>
      <c r="O13" s="261">
        <f>Calculations!AR9</f>
        <v>0.3</v>
      </c>
      <c r="P13" s="262">
        <f>Calculations!AS9</f>
        <v>459</v>
      </c>
      <c r="Q13" s="261">
        <f>Calculations!AT9</f>
        <v>0.5</v>
      </c>
      <c r="R13" s="262">
        <f>Calculations!AU9</f>
        <v>686</v>
      </c>
      <c r="S13" s="261">
        <f>Calculations!AV9</f>
        <v>0.1</v>
      </c>
      <c r="T13" s="262">
        <f>Calculations!AW9</f>
        <v>97</v>
      </c>
      <c r="U13" s="261">
        <f>Calculations!AX9</f>
        <v>0.1</v>
      </c>
      <c r="V13" s="262">
        <f>Calculations!AY9</f>
        <v>90</v>
      </c>
      <c r="W13" s="245">
        <f>Calculations!AZ9</f>
        <v>150984</v>
      </c>
    </row>
    <row r="14" spans="1:25" x14ac:dyDescent="0.3">
      <c r="B14" s="183" t="str">
        <f>Calculations!AE10</f>
        <v>Devon</v>
      </c>
      <c r="C14" s="263">
        <f>Calculations!AF10</f>
        <v>68.099999999999994</v>
      </c>
      <c r="D14" s="270">
        <f>Calculations!AG10</f>
        <v>58324</v>
      </c>
      <c r="E14" s="263">
        <f>Calculations!AH10</f>
        <v>25.7</v>
      </c>
      <c r="F14" s="270">
        <f>Calculations!AI10</f>
        <v>22056</v>
      </c>
      <c r="G14" s="263">
        <f>Calculations!AJ10</f>
        <v>1.9</v>
      </c>
      <c r="H14" s="270">
        <f>Calculations!AK10</f>
        <v>1588</v>
      </c>
      <c r="I14" s="263">
        <f>Calculations!AL10</f>
        <v>0.4</v>
      </c>
      <c r="J14" s="270">
        <f>Calculations!AM10</f>
        <v>323</v>
      </c>
      <c r="K14" s="263">
        <f>Calculations!AN10</f>
        <v>1.8</v>
      </c>
      <c r="L14" s="270">
        <f>Calculations!AO10</f>
        <v>1550</v>
      </c>
      <c r="M14" s="263">
        <f>Calculations!AP10</f>
        <v>1</v>
      </c>
      <c r="N14" s="270">
        <f>Calculations!AQ10</f>
        <v>897</v>
      </c>
      <c r="O14" s="263">
        <f>Calculations!AR10</f>
        <v>0.8</v>
      </c>
      <c r="P14" s="270">
        <f>Calculations!AS10</f>
        <v>664</v>
      </c>
      <c r="Q14" s="263">
        <f>Calculations!AT10</f>
        <v>0.2</v>
      </c>
      <c r="R14" s="270">
        <f>Calculations!AU10</f>
        <v>172</v>
      </c>
      <c r="S14" s="263">
        <f>Calculations!AV10</f>
        <v>0</v>
      </c>
      <c r="T14" s="270">
        <f>Calculations!AW10</f>
        <v>40</v>
      </c>
      <c r="U14" s="263">
        <f>Calculations!AX10</f>
        <v>0.1</v>
      </c>
      <c r="V14" s="270">
        <f>Calculations!AY10</f>
        <v>66</v>
      </c>
      <c r="W14" s="246">
        <f>Calculations!AZ10</f>
        <v>85680</v>
      </c>
    </row>
    <row r="15" spans="1:25" x14ac:dyDescent="0.3">
      <c r="B15" s="182" t="str">
        <f>Calculations!AE11</f>
        <v>Surrey Heartlands H&amp;C Partnership</v>
      </c>
      <c r="C15" s="261">
        <f>Calculations!AF11</f>
        <v>67.8</v>
      </c>
      <c r="D15" s="262">
        <f>Calculations!AG11</f>
        <v>48372</v>
      </c>
      <c r="E15" s="261">
        <f>Calculations!AH11</f>
        <v>26.1</v>
      </c>
      <c r="F15" s="262">
        <f>Calculations!AI11</f>
        <v>18635</v>
      </c>
      <c r="G15" s="261">
        <f>Calculations!AJ11</f>
        <v>3.2</v>
      </c>
      <c r="H15" s="262">
        <f>Calculations!AK11</f>
        <v>2285</v>
      </c>
      <c r="I15" s="261">
        <f>Calculations!AL11</f>
        <v>0.7</v>
      </c>
      <c r="J15" s="262">
        <f>Calculations!AM11</f>
        <v>486</v>
      </c>
      <c r="K15" s="261">
        <f>Calculations!AN11</f>
        <v>1</v>
      </c>
      <c r="L15" s="262">
        <f>Calculations!AO11</f>
        <v>705</v>
      </c>
      <c r="M15" s="261">
        <f>Calculations!AP11</f>
        <v>0.4</v>
      </c>
      <c r="N15" s="262">
        <f>Calculations!AQ11</f>
        <v>306</v>
      </c>
      <c r="O15" s="261">
        <f>Calculations!AR11</f>
        <v>0.3</v>
      </c>
      <c r="P15" s="262">
        <f>Calculations!AS11</f>
        <v>185</v>
      </c>
      <c r="Q15" s="261">
        <f>Calculations!AT11</f>
        <v>0.2</v>
      </c>
      <c r="R15" s="262">
        <f>Calculations!AU11</f>
        <v>138</v>
      </c>
      <c r="S15" s="261">
        <f>Calculations!AV11</f>
        <v>0.2</v>
      </c>
      <c r="T15" s="262">
        <f>Calculations!AW11</f>
        <v>126</v>
      </c>
      <c r="U15" s="261">
        <f>Calculations!AX11</f>
        <v>0.2</v>
      </c>
      <c r="V15" s="262">
        <f>Calculations!AY11</f>
        <v>148</v>
      </c>
      <c r="W15" s="245">
        <f>Calculations!AZ11</f>
        <v>71386</v>
      </c>
    </row>
    <row r="16" spans="1:25" x14ac:dyDescent="0.3">
      <c r="B16" s="183" t="str">
        <f>Calculations!AE12</f>
        <v>Greater Manchester HSC Partnership</v>
      </c>
      <c r="C16" s="263">
        <f>Calculations!AF12</f>
        <v>67.7</v>
      </c>
      <c r="D16" s="270">
        <f>Calculations!AG12</f>
        <v>204137</v>
      </c>
      <c r="E16" s="263">
        <f>Calculations!AH12</f>
        <v>28.6</v>
      </c>
      <c r="F16" s="270">
        <f>Calculations!AI12</f>
        <v>86297</v>
      </c>
      <c r="G16" s="263">
        <f>Calculations!AJ12</f>
        <v>1.9</v>
      </c>
      <c r="H16" s="270">
        <f>Calculations!AK12</f>
        <v>5728</v>
      </c>
      <c r="I16" s="263">
        <f>Calculations!AL12</f>
        <v>0.4</v>
      </c>
      <c r="J16" s="270">
        <f>Calculations!AM12</f>
        <v>1058</v>
      </c>
      <c r="K16" s="263">
        <f>Calculations!AN12</f>
        <v>0.5</v>
      </c>
      <c r="L16" s="270">
        <f>Calculations!AO12</f>
        <v>1533</v>
      </c>
      <c r="M16" s="263">
        <f>Calculations!AP12</f>
        <v>0.3</v>
      </c>
      <c r="N16" s="270">
        <f>Calculations!AQ12</f>
        <v>957</v>
      </c>
      <c r="O16" s="263">
        <f>Calculations!AR12</f>
        <v>0.3</v>
      </c>
      <c r="P16" s="270">
        <f>Calculations!AS12</f>
        <v>1006</v>
      </c>
      <c r="Q16" s="263">
        <f>Calculations!AT12</f>
        <v>0.2</v>
      </c>
      <c r="R16" s="270">
        <f>Calculations!AU12</f>
        <v>509</v>
      </c>
      <c r="S16" s="263">
        <f>Calculations!AV12</f>
        <v>0.1</v>
      </c>
      <c r="T16" s="270">
        <f>Calculations!AW12</f>
        <v>228</v>
      </c>
      <c r="U16" s="263">
        <f>Calculations!AX12</f>
        <v>0</v>
      </c>
      <c r="V16" s="270">
        <f>Calculations!AY12</f>
        <v>53</v>
      </c>
      <c r="W16" s="246">
        <f>Calculations!AZ12</f>
        <v>301506</v>
      </c>
    </row>
    <row r="17" spans="2:23" x14ac:dyDescent="0.3">
      <c r="B17" s="182" t="str">
        <f>Calculations!AE13</f>
        <v>Bucks, Oxfordshire &amp; Berkshire West</v>
      </c>
      <c r="C17" s="261">
        <f>Calculations!AF13</f>
        <v>67.599999999999994</v>
      </c>
      <c r="D17" s="262">
        <f>Calculations!AG13</f>
        <v>91021</v>
      </c>
      <c r="E17" s="261">
        <f>Calculations!AH13</f>
        <v>27.1</v>
      </c>
      <c r="F17" s="262">
        <f>Calculations!AI13</f>
        <v>36504</v>
      </c>
      <c r="G17" s="261">
        <f>Calculations!AJ13</f>
        <v>2.7</v>
      </c>
      <c r="H17" s="262">
        <f>Calculations!AK13</f>
        <v>3568</v>
      </c>
      <c r="I17" s="261">
        <f>Calculations!AL13</f>
        <v>0.7</v>
      </c>
      <c r="J17" s="262">
        <f>Calculations!AM13</f>
        <v>900</v>
      </c>
      <c r="K17" s="261">
        <f>Calculations!AN13</f>
        <v>0.4</v>
      </c>
      <c r="L17" s="262">
        <f>Calculations!AO13</f>
        <v>555</v>
      </c>
      <c r="M17" s="261">
        <f>Calculations!AP13</f>
        <v>0.3</v>
      </c>
      <c r="N17" s="262">
        <f>Calculations!AQ13</f>
        <v>395</v>
      </c>
      <c r="O17" s="261">
        <f>Calculations!AR13</f>
        <v>0.8</v>
      </c>
      <c r="P17" s="262">
        <f>Calculations!AS13</f>
        <v>1075</v>
      </c>
      <c r="Q17" s="261">
        <f>Calculations!AT13</f>
        <v>0.1</v>
      </c>
      <c r="R17" s="262">
        <f>Calculations!AU13</f>
        <v>201</v>
      </c>
      <c r="S17" s="261">
        <f>Calculations!AV13</f>
        <v>0.2</v>
      </c>
      <c r="T17" s="262">
        <f>Calculations!AW13</f>
        <v>217</v>
      </c>
      <c r="U17" s="261">
        <f>Calculations!AX13</f>
        <v>0.1</v>
      </c>
      <c r="V17" s="262">
        <f>Calculations!AY13</f>
        <v>139</v>
      </c>
      <c r="W17" s="245">
        <f>Calculations!AZ13</f>
        <v>134575</v>
      </c>
    </row>
    <row r="18" spans="2:23" x14ac:dyDescent="0.3">
      <c r="B18" s="183" t="str">
        <f>Calculations!AE14</f>
        <v>Staffordshire &amp; Stoke On Trent</v>
      </c>
      <c r="C18" s="263">
        <f>Calculations!AF14</f>
        <v>67.5</v>
      </c>
      <c r="D18" s="270">
        <f>Calculations!AG14</f>
        <v>73194</v>
      </c>
      <c r="E18" s="263">
        <f>Calculations!AH14</f>
        <v>28.1</v>
      </c>
      <c r="F18" s="270">
        <f>Calculations!AI14</f>
        <v>30504</v>
      </c>
      <c r="G18" s="263">
        <f>Calculations!AJ14</f>
        <v>2.7</v>
      </c>
      <c r="H18" s="270">
        <f>Calculations!AK14</f>
        <v>2885</v>
      </c>
      <c r="I18" s="263">
        <f>Calculations!AL14</f>
        <v>0.4</v>
      </c>
      <c r="J18" s="270">
        <f>Calculations!AM14</f>
        <v>467</v>
      </c>
      <c r="K18" s="263">
        <f>Calculations!AN14</f>
        <v>0.3</v>
      </c>
      <c r="L18" s="270">
        <f>Calculations!AO14</f>
        <v>302</v>
      </c>
      <c r="M18" s="263">
        <f>Calculations!AP14</f>
        <v>0.3</v>
      </c>
      <c r="N18" s="270">
        <f>Calculations!AQ14</f>
        <v>378</v>
      </c>
      <c r="O18" s="263">
        <f>Calculations!AR14</f>
        <v>0.5</v>
      </c>
      <c r="P18" s="270">
        <f>Calculations!AS14</f>
        <v>500</v>
      </c>
      <c r="Q18" s="263">
        <f>Calculations!AT14</f>
        <v>0.1</v>
      </c>
      <c r="R18" s="270">
        <f>Calculations!AU14</f>
        <v>126</v>
      </c>
      <c r="S18" s="263">
        <f>Calculations!AV14</f>
        <v>0</v>
      </c>
      <c r="T18" s="270">
        <f>Calculations!AW14</f>
        <v>52</v>
      </c>
      <c r="U18" s="263">
        <f>Calculations!AX14</f>
        <v>0</v>
      </c>
      <c r="V18" s="270">
        <f>Calculations!AY14</f>
        <v>6</v>
      </c>
      <c r="W18" s="246">
        <f>Calculations!AZ14</f>
        <v>108414</v>
      </c>
    </row>
    <row r="19" spans="2:23" x14ac:dyDescent="0.3">
      <c r="B19" s="182" t="str">
        <f>Calculations!AE15</f>
        <v>W Yorkshire &amp; Harrogate H&amp;C P/Ship</v>
      </c>
      <c r="C19" s="261">
        <f>Calculations!AF15</f>
        <v>67.5</v>
      </c>
      <c r="D19" s="262">
        <f>Calculations!AG15</f>
        <v>149981</v>
      </c>
      <c r="E19" s="261">
        <f>Calculations!AH15</f>
        <v>28.4</v>
      </c>
      <c r="F19" s="262">
        <f>Calculations!AI15</f>
        <v>63075</v>
      </c>
      <c r="G19" s="261">
        <f>Calculations!AJ15</f>
        <v>2.2000000000000002</v>
      </c>
      <c r="H19" s="262">
        <f>Calculations!AK15</f>
        <v>4981</v>
      </c>
      <c r="I19" s="261">
        <f>Calculations!AL15</f>
        <v>0.4</v>
      </c>
      <c r="J19" s="262">
        <f>Calculations!AM15</f>
        <v>817</v>
      </c>
      <c r="K19" s="261">
        <f>Calculations!AN15</f>
        <v>0.5</v>
      </c>
      <c r="L19" s="262">
        <f>Calculations!AO15</f>
        <v>1216</v>
      </c>
      <c r="M19" s="261">
        <f>Calculations!AP15</f>
        <v>0.3</v>
      </c>
      <c r="N19" s="262">
        <f>Calculations!AQ15</f>
        <v>635</v>
      </c>
      <c r="O19" s="261">
        <f>Calculations!AR15</f>
        <v>0.3</v>
      </c>
      <c r="P19" s="262">
        <f>Calculations!AS15</f>
        <v>663</v>
      </c>
      <c r="Q19" s="261">
        <f>Calculations!AT15</f>
        <v>0.1</v>
      </c>
      <c r="R19" s="262">
        <f>Calculations!AU15</f>
        <v>175</v>
      </c>
      <c r="S19" s="261">
        <f>Calculations!AV15</f>
        <v>0.3</v>
      </c>
      <c r="T19" s="262">
        <f>Calculations!AW15</f>
        <v>692</v>
      </c>
      <c r="U19" s="261">
        <f>Calculations!AX15</f>
        <v>0</v>
      </c>
      <c r="V19" s="262">
        <f>Calculations!AY15</f>
        <v>53</v>
      </c>
      <c r="W19" s="245">
        <f>Calculations!AZ15</f>
        <v>222288</v>
      </c>
    </row>
    <row r="20" spans="2:23" x14ac:dyDescent="0.3">
      <c r="B20" s="183" t="str">
        <f>Calculations!AE16</f>
        <v>Leicester, Leicestershire &amp; Rutland</v>
      </c>
      <c r="C20" s="263">
        <f>Calculations!AF16</f>
        <v>67.3</v>
      </c>
      <c r="D20" s="270">
        <f>Calculations!AG16</f>
        <v>74441</v>
      </c>
      <c r="E20" s="263">
        <f>Calculations!AH16</f>
        <v>27.9</v>
      </c>
      <c r="F20" s="270">
        <f>Calculations!AI16</f>
        <v>30880</v>
      </c>
      <c r="G20" s="263">
        <f>Calculations!AJ16</f>
        <v>2.4</v>
      </c>
      <c r="H20" s="270">
        <f>Calculations!AK16</f>
        <v>2656</v>
      </c>
      <c r="I20" s="263">
        <f>Calculations!AL16</f>
        <v>0.7</v>
      </c>
      <c r="J20" s="270">
        <f>Calculations!AM16</f>
        <v>782</v>
      </c>
      <c r="K20" s="263">
        <f>Calculations!AN16</f>
        <v>0.5</v>
      </c>
      <c r="L20" s="270">
        <f>Calculations!AO16</f>
        <v>527</v>
      </c>
      <c r="M20" s="263">
        <f>Calculations!AP16</f>
        <v>0.4</v>
      </c>
      <c r="N20" s="270">
        <f>Calculations!AQ16</f>
        <v>450</v>
      </c>
      <c r="O20" s="263">
        <f>Calculations!AR16</f>
        <v>0.4</v>
      </c>
      <c r="P20" s="270">
        <f>Calculations!AS16</f>
        <v>497</v>
      </c>
      <c r="Q20" s="263">
        <f>Calculations!AT16</f>
        <v>0.1</v>
      </c>
      <c r="R20" s="270">
        <f>Calculations!AU16</f>
        <v>111</v>
      </c>
      <c r="S20" s="263">
        <f>Calculations!AV16</f>
        <v>0.1</v>
      </c>
      <c r="T20" s="270">
        <f>Calculations!AW16</f>
        <v>145</v>
      </c>
      <c r="U20" s="263">
        <f>Calculations!AX16</f>
        <v>0.1</v>
      </c>
      <c r="V20" s="270">
        <f>Calculations!AY16</f>
        <v>116</v>
      </c>
      <c r="W20" s="246">
        <f>Calculations!AZ16</f>
        <v>110605</v>
      </c>
    </row>
    <row r="21" spans="2:23" x14ac:dyDescent="0.3">
      <c r="B21" s="182" t="str">
        <f>Calculations!AE17</f>
        <v>South Yorkshire &amp; Bassetlaw</v>
      </c>
      <c r="C21" s="261">
        <f>Calculations!AF17</f>
        <v>67.099999999999994</v>
      </c>
      <c r="D21" s="262">
        <f>Calculations!AG17</f>
        <v>93043</v>
      </c>
      <c r="E21" s="261">
        <f>Calculations!AH17</f>
        <v>28.6</v>
      </c>
      <c r="F21" s="262">
        <f>Calculations!AI17</f>
        <v>39695</v>
      </c>
      <c r="G21" s="261">
        <f>Calculations!AJ17</f>
        <v>2.6</v>
      </c>
      <c r="H21" s="262">
        <f>Calculations!AK17</f>
        <v>3631</v>
      </c>
      <c r="I21" s="261">
        <f>Calculations!AL17</f>
        <v>0.4</v>
      </c>
      <c r="J21" s="262">
        <f>Calculations!AM17</f>
        <v>538</v>
      </c>
      <c r="K21" s="261">
        <f>Calculations!AN17</f>
        <v>0.4</v>
      </c>
      <c r="L21" s="262">
        <f>Calculations!AO17</f>
        <v>549</v>
      </c>
      <c r="M21" s="261">
        <f>Calculations!AP17</f>
        <v>0.3</v>
      </c>
      <c r="N21" s="262">
        <f>Calculations!AQ17</f>
        <v>359</v>
      </c>
      <c r="O21" s="261">
        <f>Calculations!AR17</f>
        <v>0.4</v>
      </c>
      <c r="P21" s="262">
        <f>Calculations!AS17</f>
        <v>511</v>
      </c>
      <c r="Q21" s="261">
        <f>Calculations!AT17</f>
        <v>0.1</v>
      </c>
      <c r="R21" s="262">
        <f>Calculations!AU17</f>
        <v>149</v>
      </c>
      <c r="S21" s="261">
        <f>Calculations!AV17</f>
        <v>0</v>
      </c>
      <c r="T21" s="262">
        <f>Calculations!AW17</f>
        <v>64</v>
      </c>
      <c r="U21" s="261">
        <f>Calculations!AX17</f>
        <v>0.1</v>
      </c>
      <c r="V21" s="262">
        <f>Calculations!AY17</f>
        <v>131</v>
      </c>
      <c r="W21" s="245">
        <f>Calculations!AZ17</f>
        <v>138670</v>
      </c>
    </row>
    <row r="22" spans="2:23" x14ac:dyDescent="0.3">
      <c r="B22" s="183" t="str">
        <f>Calculations!AE18</f>
        <v>Cumbria &amp; North East</v>
      </c>
      <c r="C22" s="263">
        <f>Calculations!AF18</f>
        <v>67.099999999999994</v>
      </c>
      <c r="D22" s="270">
        <f>Calculations!AG18</f>
        <v>197168</v>
      </c>
      <c r="E22" s="263">
        <f>Calculations!AH18</f>
        <v>28.5</v>
      </c>
      <c r="F22" s="270">
        <f>Calculations!AI18</f>
        <v>83887</v>
      </c>
      <c r="G22" s="263">
        <f>Calculations!AJ18</f>
        <v>1.9</v>
      </c>
      <c r="H22" s="270">
        <f>Calculations!AK18</f>
        <v>5471</v>
      </c>
      <c r="I22" s="263">
        <f>Calculations!AL18</f>
        <v>0.5</v>
      </c>
      <c r="J22" s="270">
        <f>Calculations!AM18</f>
        <v>1348</v>
      </c>
      <c r="K22" s="263">
        <f>Calculations!AN18</f>
        <v>1.4</v>
      </c>
      <c r="L22" s="270">
        <f>Calculations!AO18</f>
        <v>4078</v>
      </c>
      <c r="M22" s="263">
        <f>Calculations!AP18</f>
        <v>0.2</v>
      </c>
      <c r="N22" s="270">
        <f>Calculations!AQ18</f>
        <v>711</v>
      </c>
      <c r="O22" s="263">
        <f>Calculations!AR18</f>
        <v>0.2</v>
      </c>
      <c r="P22" s="270">
        <f>Calculations!AS18</f>
        <v>668</v>
      </c>
      <c r="Q22" s="263">
        <f>Calculations!AT18</f>
        <v>0.1</v>
      </c>
      <c r="R22" s="270">
        <f>Calculations!AU18</f>
        <v>385</v>
      </c>
      <c r="S22" s="263">
        <f>Calculations!AV18</f>
        <v>0.1</v>
      </c>
      <c r="T22" s="270">
        <f>Calculations!AW18</f>
        <v>235</v>
      </c>
      <c r="U22" s="263">
        <f>Calculations!AX18</f>
        <v>0</v>
      </c>
      <c r="V22" s="270">
        <f>Calculations!AY18</f>
        <v>77</v>
      </c>
      <c r="W22" s="246">
        <f>Calculations!AZ18</f>
        <v>294028</v>
      </c>
    </row>
    <row r="23" spans="2:23" x14ac:dyDescent="0.3">
      <c r="B23" s="182" t="str">
        <f>Calculations!AE19</f>
        <v>Humber, Coast &amp; Vale</v>
      </c>
      <c r="C23" s="261">
        <f>Calculations!AF19</f>
        <v>67</v>
      </c>
      <c r="D23" s="262">
        <f>Calculations!AG19</f>
        <v>93956</v>
      </c>
      <c r="E23" s="261">
        <f>Calculations!AH19</f>
        <v>27.9</v>
      </c>
      <c r="F23" s="262">
        <f>Calculations!AI19</f>
        <v>39168</v>
      </c>
      <c r="G23" s="261">
        <f>Calculations!AJ19</f>
        <v>2.6</v>
      </c>
      <c r="H23" s="262">
        <f>Calculations!AK19</f>
        <v>3702</v>
      </c>
      <c r="I23" s="261">
        <f>Calculations!AL19</f>
        <v>0.7</v>
      </c>
      <c r="J23" s="262">
        <f>Calculations!AM19</f>
        <v>982</v>
      </c>
      <c r="K23" s="261">
        <f>Calculations!AN19</f>
        <v>0.8</v>
      </c>
      <c r="L23" s="262">
        <f>Calculations!AO19</f>
        <v>1085</v>
      </c>
      <c r="M23" s="261">
        <f>Calculations!AP19</f>
        <v>0.3</v>
      </c>
      <c r="N23" s="262">
        <f>Calculations!AQ19</f>
        <v>467</v>
      </c>
      <c r="O23" s="261">
        <f>Calculations!AR19</f>
        <v>0.3</v>
      </c>
      <c r="P23" s="262">
        <f>Calculations!AS19</f>
        <v>387</v>
      </c>
      <c r="Q23" s="261">
        <f>Calculations!AT19</f>
        <v>0.2</v>
      </c>
      <c r="R23" s="262">
        <f>Calculations!AU19</f>
        <v>296</v>
      </c>
      <c r="S23" s="261">
        <f>Calculations!AV19</f>
        <v>0</v>
      </c>
      <c r="T23" s="262">
        <f>Calculations!AW19</f>
        <v>70</v>
      </c>
      <c r="U23" s="261">
        <f>Calculations!AX19</f>
        <v>0.1</v>
      </c>
      <c r="V23" s="262">
        <f>Calculations!AY19</f>
        <v>77</v>
      </c>
      <c r="W23" s="245">
        <f>Calculations!AZ19</f>
        <v>140190</v>
      </c>
    </row>
    <row r="24" spans="2:23" x14ac:dyDescent="0.3">
      <c r="B24" s="183" t="str">
        <f>Calculations!AE20</f>
        <v>The Black Country &amp; West Birmingham</v>
      </c>
      <c r="C24" s="263">
        <f>Calculations!AF20</f>
        <v>67</v>
      </c>
      <c r="D24" s="270">
        <f>Calculations!AG20</f>
        <v>106782</v>
      </c>
      <c r="E24" s="263">
        <f>Calculations!AH20</f>
        <v>29.2</v>
      </c>
      <c r="F24" s="270">
        <f>Calculations!AI20</f>
        <v>46526</v>
      </c>
      <c r="G24" s="263">
        <f>Calculations!AJ20</f>
        <v>2.2999999999999998</v>
      </c>
      <c r="H24" s="270">
        <f>Calculations!AK20</f>
        <v>3603</v>
      </c>
      <c r="I24" s="263">
        <f>Calculations!AL20</f>
        <v>0.2</v>
      </c>
      <c r="J24" s="270">
        <f>Calculations!AM20</f>
        <v>353</v>
      </c>
      <c r="K24" s="263">
        <f>Calculations!AN20</f>
        <v>0.3</v>
      </c>
      <c r="L24" s="270">
        <f>Calculations!AO20</f>
        <v>490</v>
      </c>
      <c r="M24" s="263">
        <f>Calculations!AP20</f>
        <v>0.2</v>
      </c>
      <c r="N24" s="270">
        <f>Calculations!AQ20</f>
        <v>290</v>
      </c>
      <c r="O24" s="263">
        <f>Calculations!AR20</f>
        <v>0.5</v>
      </c>
      <c r="P24" s="270">
        <f>Calculations!AS20</f>
        <v>774</v>
      </c>
      <c r="Q24" s="263">
        <f>Calculations!AT20</f>
        <v>0.2</v>
      </c>
      <c r="R24" s="270">
        <f>Calculations!AU20</f>
        <v>368</v>
      </c>
      <c r="S24" s="263">
        <f>Calculations!AV20</f>
        <v>0.1</v>
      </c>
      <c r="T24" s="270">
        <f>Calculations!AW20</f>
        <v>136</v>
      </c>
      <c r="U24" s="263">
        <f>Calculations!AX20</f>
        <v>0</v>
      </c>
      <c r="V24" s="270">
        <f>Calculations!AY20</f>
        <v>13</v>
      </c>
      <c r="W24" s="246">
        <f>Calculations!AZ20</f>
        <v>159335</v>
      </c>
    </row>
    <row r="25" spans="2:23" x14ac:dyDescent="0.3">
      <c r="B25" s="182" t="str">
        <f>Calculations!AE21</f>
        <v>SW London Health &amp; Care Partnership</v>
      </c>
      <c r="C25" s="261">
        <f>Calculations!AF21</f>
        <v>67</v>
      </c>
      <c r="D25" s="262">
        <f>Calculations!AG21</f>
        <v>85074</v>
      </c>
      <c r="E25" s="261">
        <f>Calculations!AH21</f>
        <v>27.6</v>
      </c>
      <c r="F25" s="262">
        <f>Calculations!AI21</f>
        <v>35121</v>
      </c>
      <c r="G25" s="261">
        <f>Calculations!AJ21</f>
        <v>3.3</v>
      </c>
      <c r="H25" s="262">
        <f>Calculations!AK21</f>
        <v>4208</v>
      </c>
      <c r="I25" s="261">
        <f>Calculations!AL21</f>
        <v>0.4</v>
      </c>
      <c r="J25" s="262">
        <f>Calculations!AM21</f>
        <v>567</v>
      </c>
      <c r="K25" s="261">
        <f>Calculations!AN21</f>
        <v>0.3</v>
      </c>
      <c r="L25" s="262">
        <f>Calculations!AO21</f>
        <v>424</v>
      </c>
      <c r="M25" s="261">
        <f>Calculations!AP21</f>
        <v>0.4</v>
      </c>
      <c r="N25" s="262">
        <f>Calculations!AQ21</f>
        <v>460</v>
      </c>
      <c r="O25" s="261">
        <f>Calculations!AR21</f>
        <v>0.6</v>
      </c>
      <c r="P25" s="262">
        <f>Calculations!AS21</f>
        <v>704</v>
      </c>
      <c r="Q25" s="261">
        <f>Calculations!AT21</f>
        <v>0.1</v>
      </c>
      <c r="R25" s="262">
        <f>Calculations!AU21</f>
        <v>96</v>
      </c>
      <c r="S25" s="261">
        <f>Calculations!AV21</f>
        <v>0.1</v>
      </c>
      <c r="T25" s="262">
        <f>Calculations!AW21</f>
        <v>91</v>
      </c>
      <c r="U25" s="261">
        <f>Calculations!AX21</f>
        <v>0.2</v>
      </c>
      <c r="V25" s="262">
        <f>Calculations!AY21</f>
        <v>276</v>
      </c>
      <c r="W25" s="245">
        <f>Calculations!AZ21</f>
        <v>127021</v>
      </c>
    </row>
    <row r="26" spans="2:23" x14ac:dyDescent="0.3">
      <c r="B26" s="183" t="str">
        <f>Calculations!AE22</f>
        <v>Bedfordshire, Luton &amp; Milton Keynes</v>
      </c>
      <c r="C26" s="263">
        <f>Calculations!AF22</f>
        <v>66.900000000000006</v>
      </c>
      <c r="D26" s="270">
        <f>Calculations!AG22</f>
        <v>61623</v>
      </c>
      <c r="E26" s="263">
        <f>Calculations!AH22</f>
        <v>28.9</v>
      </c>
      <c r="F26" s="270">
        <f>Calculations!AI22</f>
        <v>26630</v>
      </c>
      <c r="G26" s="263">
        <f>Calculations!AJ22</f>
        <v>2.7</v>
      </c>
      <c r="H26" s="270">
        <f>Calculations!AK22</f>
        <v>2494</v>
      </c>
      <c r="I26" s="263">
        <f>Calculations!AL22</f>
        <v>0.5</v>
      </c>
      <c r="J26" s="270">
        <f>Calculations!AM22</f>
        <v>438</v>
      </c>
      <c r="K26" s="263">
        <f>Calculations!AN22</f>
        <v>0.1</v>
      </c>
      <c r="L26" s="270">
        <f>Calculations!AO22</f>
        <v>117</v>
      </c>
      <c r="M26" s="263">
        <f>Calculations!AP22</f>
        <v>0.4</v>
      </c>
      <c r="N26" s="270">
        <f>Calculations!AQ22</f>
        <v>386</v>
      </c>
      <c r="O26" s="263">
        <f>Calculations!AR22</f>
        <v>0.4</v>
      </c>
      <c r="P26" s="270">
        <f>Calculations!AS22</f>
        <v>329</v>
      </c>
      <c r="Q26" s="263">
        <f>Calculations!AT22</f>
        <v>0.1</v>
      </c>
      <c r="R26" s="270">
        <f>Calculations!AU22</f>
        <v>49</v>
      </c>
      <c r="S26" s="263">
        <f>Calculations!AV22</f>
        <v>0.1</v>
      </c>
      <c r="T26" s="270">
        <f>Calculations!AW22</f>
        <v>62</v>
      </c>
      <c r="U26" s="263">
        <f>Calculations!AX22</f>
        <v>0</v>
      </c>
      <c r="V26" s="270">
        <f>Calculations!AY22</f>
        <v>33</v>
      </c>
      <c r="W26" s="246">
        <f>Calculations!AZ22</f>
        <v>92161</v>
      </c>
    </row>
    <row r="27" spans="2:23" ht="12" customHeight="1" x14ac:dyDescent="0.3">
      <c r="B27" s="182" t="str">
        <f>Calculations!AE23</f>
        <v>Frimley Health &amp; Care ICS</v>
      </c>
      <c r="C27" s="261">
        <f>Calculations!AF23</f>
        <v>66.7</v>
      </c>
      <c r="D27" s="262">
        <f>Calculations!AG23</f>
        <v>51165</v>
      </c>
      <c r="E27" s="261">
        <f>Calculations!AH23</f>
        <v>28.8</v>
      </c>
      <c r="F27" s="262">
        <f>Calculations!AI23</f>
        <v>22049</v>
      </c>
      <c r="G27" s="261">
        <f>Calculations!AJ23</f>
        <v>2.9</v>
      </c>
      <c r="H27" s="262">
        <f>Calculations!AK23</f>
        <v>2194</v>
      </c>
      <c r="I27" s="261">
        <f>Calculations!AL23</f>
        <v>0.4</v>
      </c>
      <c r="J27" s="262">
        <f>Calculations!AM23</f>
        <v>280</v>
      </c>
      <c r="K27" s="261">
        <f>Calculations!AN23</f>
        <v>0.5</v>
      </c>
      <c r="L27" s="262">
        <f>Calculations!AO23</f>
        <v>362</v>
      </c>
      <c r="M27" s="261">
        <f>Calculations!AP23</f>
        <v>0.3</v>
      </c>
      <c r="N27" s="262">
        <f>Calculations!AQ23</f>
        <v>213</v>
      </c>
      <c r="O27" s="261">
        <f>Calculations!AR23</f>
        <v>0.4</v>
      </c>
      <c r="P27" s="262">
        <f>Calculations!AS23</f>
        <v>272</v>
      </c>
      <c r="Q27" s="261">
        <f>Calculations!AT23</f>
        <v>0.1</v>
      </c>
      <c r="R27" s="262">
        <f>Calculations!AU23</f>
        <v>53</v>
      </c>
      <c r="S27" s="261">
        <f>Calculations!AV23</f>
        <v>0.1</v>
      </c>
      <c r="T27" s="262">
        <f>Calculations!AW23</f>
        <v>41</v>
      </c>
      <c r="U27" s="261">
        <f>Calculations!AX23</f>
        <v>0.1</v>
      </c>
      <c r="V27" s="262">
        <f>Calculations!AY23</f>
        <v>41</v>
      </c>
      <c r="W27" s="245">
        <f>Calculations!AZ23</f>
        <v>76670</v>
      </c>
    </row>
    <row r="28" spans="2:23" ht="12" customHeight="1" x14ac:dyDescent="0.3">
      <c r="B28" s="183" t="str">
        <f>Calculations!AE24</f>
        <v>Dorset</v>
      </c>
      <c r="C28" s="263">
        <f>Calculations!AF24</f>
        <v>66.7</v>
      </c>
      <c r="D28" s="270">
        <f>Calculations!AG24</f>
        <v>53005</v>
      </c>
      <c r="E28" s="263">
        <f>Calculations!AH24</f>
        <v>26.4</v>
      </c>
      <c r="F28" s="270">
        <f>Calculations!AI24</f>
        <v>21003</v>
      </c>
      <c r="G28" s="263">
        <f>Calculations!AJ24</f>
        <v>2.4</v>
      </c>
      <c r="H28" s="270">
        <f>Calculations!AK24</f>
        <v>1897</v>
      </c>
      <c r="I28" s="263">
        <f>Calculations!AL24</f>
        <v>1.1000000000000001</v>
      </c>
      <c r="J28" s="270">
        <f>Calculations!AM24</f>
        <v>913</v>
      </c>
      <c r="K28" s="263">
        <f>Calculations!AN24</f>
        <v>1.9</v>
      </c>
      <c r="L28" s="270">
        <f>Calculations!AO24</f>
        <v>1478</v>
      </c>
      <c r="M28" s="263">
        <f>Calculations!AP24</f>
        <v>0.5</v>
      </c>
      <c r="N28" s="270">
        <f>Calculations!AQ24</f>
        <v>428</v>
      </c>
      <c r="O28" s="263">
        <f>Calculations!AR24</f>
        <v>0.5</v>
      </c>
      <c r="P28" s="270">
        <f>Calculations!AS24</f>
        <v>390</v>
      </c>
      <c r="Q28" s="263">
        <f>Calculations!AT24</f>
        <v>0.1</v>
      </c>
      <c r="R28" s="270">
        <f>Calculations!AU24</f>
        <v>112</v>
      </c>
      <c r="S28" s="263">
        <f>Calculations!AV24</f>
        <v>0.2</v>
      </c>
      <c r="T28" s="270">
        <f>Calculations!AW24</f>
        <v>197</v>
      </c>
      <c r="U28" s="263">
        <f>Calculations!AX24</f>
        <v>0</v>
      </c>
      <c r="V28" s="270">
        <f>Calculations!AY24</f>
        <v>20</v>
      </c>
      <c r="W28" s="246">
        <f>Calculations!AZ24</f>
        <v>79443</v>
      </c>
    </row>
    <row r="29" spans="2:23" ht="12" customHeight="1" x14ac:dyDescent="0.3">
      <c r="B29" s="182" t="str">
        <f>Calculations!AE25</f>
        <v>Coventry &amp; Warwickshire</v>
      </c>
      <c r="C29" s="261">
        <f>Calculations!AF25</f>
        <v>66.7</v>
      </c>
      <c r="D29" s="262">
        <f>Calculations!AG25</f>
        <v>69882</v>
      </c>
      <c r="E29" s="261">
        <f>Calculations!AH25</f>
        <v>29.4</v>
      </c>
      <c r="F29" s="262">
        <f>Calculations!AI25</f>
        <v>30749</v>
      </c>
      <c r="G29" s="261">
        <f>Calculations!AJ25</f>
        <v>2.6</v>
      </c>
      <c r="H29" s="262">
        <f>Calculations!AK25</f>
        <v>2722</v>
      </c>
      <c r="I29" s="261">
        <f>Calculations!AL25</f>
        <v>0.3</v>
      </c>
      <c r="J29" s="262">
        <f>Calculations!AM25</f>
        <v>339</v>
      </c>
      <c r="K29" s="261">
        <f>Calculations!AN25</f>
        <v>0.3</v>
      </c>
      <c r="L29" s="262">
        <f>Calculations!AO25</f>
        <v>323</v>
      </c>
      <c r="M29" s="261">
        <f>Calculations!AP25</f>
        <v>0.2</v>
      </c>
      <c r="N29" s="262">
        <f>Calculations!AQ25</f>
        <v>201</v>
      </c>
      <c r="O29" s="261">
        <f>Calculations!AR25</f>
        <v>0.4</v>
      </c>
      <c r="P29" s="262">
        <f>Calculations!AS25</f>
        <v>377</v>
      </c>
      <c r="Q29" s="261">
        <f>Calculations!AT25</f>
        <v>0.1</v>
      </c>
      <c r="R29" s="262">
        <f>Calculations!AU25</f>
        <v>82</v>
      </c>
      <c r="S29" s="261">
        <f>Calculations!AV25</f>
        <v>0.1</v>
      </c>
      <c r="T29" s="262">
        <f>Calculations!AW25</f>
        <v>67</v>
      </c>
      <c r="U29" s="261">
        <f>Calculations!AX25</f>
        <v>0</v>
      </c>
      <c r="V29" s="262">
        <f>Calculations!AY25</f>
        <v>8</v>
      </c>
      <c r="W29" s="245">
        <f>Calculations!AZ25</f>
        <v>104750</v>
      </c>
    </row>
    <row r="30" spans="2:23" ht="12" customHeight="1" x14ac:dyDescent="0.3">
      <c r="B30" s="183" t="str">
        <f>Calculations!AE26</f>
        <v>NW London Health &amp; Care Partnership</v>
      </c>
      <c r="C30" s="263">
        <f>Calculations!AF26</f>
        <v>66.7</v>
      </c>
      <c r="D30" s="270">
        <f>Calculations!AG26</f>
        <v>157353</v>
      </c>
      <c r="E30" s="263">
        <f>Calculations!AH26</f>
        <v>28.9</v>
      </c>
      <c r="F30" s="270">
        <f>Calculations!AI26</f>
        <v>68321</v>
      </c>
      <c r="G30" s="263">
        <f>Calculations!AJ26</f>
        <v>2.5</v>
      </c>
      <c r="H30" s="270">
        <f>Calculations!AK26</f>
        <v>5811</v>
      </c>
      <c r="I30" s="263">
        <f>Calculations!AL26</f>
        <v>0.3</v>
      </c>
      <c r="J30" s="270">
        <f>Calculations!AM26</f>
        <v>658</v>
      </c>
      <c r="K30" s="263">
        <f>Calculations!AN26</f>
        <v>0.4</v>
      </c>
      <c r="L30" s="270">
        <f>Calculations!AO26</f>
        <v>834</v>
      </c>
      <c r="M30" s="263">
        <f>Calculations!AP26</f>
        <v>0.5</v>
      </c>
      <c r="N30" s="270">
        <f>Calculations!AQ26</f>
        <v>1143</v>
      </c>
      <c r="O30" s="263">
        <f>Calculations!AR26</f>
        <v>0.4</v>
      </c>
      <c r="P30" s="270">
        <f>Calculations!AS26</f>
        <v>1059</v>
      </c>
      <c r="Q30" s="263">
        <f>Calculations!AT26</f>
        <v>0.1</v>
      </c>
      <c r="R30" s="270">
        <f>Calculations!AU26</f>
        <v>288</v>
      </c>
      <c r="S30" s="263">
        <f>Calculations!AV26</f>
        <v>0.1</v>
      </c>
      <c r="T30" s="270">
        <f>Calculations!AW26</f>
        <v>149</v>
      </c>
      <c r="U30" s="263">
        <f>Calculations!AX26</f>
        <v>0.2</v>
      </c>
      <c r="V30" s="270">
        <f>Calculations!AY26</f>
        <v>441</v>
      </c>
      <c r="W30" s="246">
        <f>Calculations!AZ26</f>
        <v>236057</v>
      </c>
    </row>
    <row r="31" spans="2:23" ht="12" customHeight="1" x14ac:dyDescent="0.3">
      <c r="B31" s="182" t="str">
        <f>Calculations!AE27</f>
        <v>Joined Up Care Derbyshire</v>
      </c>
      <c r="C31" s="261">
        <f>Calculations!AF27</f>
        <v>66.599999999999994</v>
      </c>
      <c r="D31" s="262">
        <f>Calculations!AG27</f>
        <v>54921</v>
      </c>
      <c r="E31" s="261">
        <f>Calculations!AH27</f>
        <v>27.7</v>
      </c>
      <c r="F31" s="262">
        <f>Calculations!AI27</f>
        <v>22822</v>
      </c>
      <c r="G31" s="261">
        <f>Calculations!AJ27</f>
        <v>1.9</v>
      </c>
      <c r="H31" s="262">
        <f>Calculations!AK27</f>
        <v>1559</v>
      </c>
      <c r="I31" s="261">
        <f>Calculations!AL27</f>
        <v>0.4</v>
      </c>
      <c r="J31" s="262">
        <f>Calculations!AM27</f>
        <v>354</v>
      </c>
      <c r="K31" s="261">
        <f>Calculations!AN27</f>
        <v>2.1</v>
      </c>
      <c r="L31" s="262">
        <f>Calculations!AO27</f>
        <v>1723</v>
      </c>
      <c r="M31" s="261">
        <f>Calculations!AP27</f>
        <v>0.4</v>
      </c>
      <c r="N31" s="262">
        <f>Calculations!AQ27</f>
        <v>319</v>
      </c>
      <c r="O31" s="261">
        <f>Calculations!AR27</f>
        <v>0.6</v>
      </c>
      <c r="P31" s="262">
        <f>Calculations!AS27</f>
        <v>462</v>
      </c>
      <c r="Q31" s="261">
        <f>Calculations!AT27</f>
        <v>0.2</v>
      </c>
      <c r="R31" s="262">
        <f>Calculations!AU27</f>
        <v>126</v>
      </c>
      <c r="S31" s="261">
        <f>Calculations!AV27</f>
        <v>0</v>
      </c>
      <c r="T31" s="262">
        <f>Calculations!AW27</f>
        <v>35</v>
      </c>
      <c r="U31" s="261">
        <f>Calculations!AX27</f>
        <v>0.2</v>
      </c>
      <c r="V31" s="262">
        <f>Calculations!AY27</f>
        <v>171</v>
      </c>
      <c r="W31" s="245">
        <f>Calculations!AZ27</f>
        <v>82492</v>
      </c>
    </row>
    <row r="32" spans="2:23" ht="12" customHeight="1" x14ac:dyDescent="0.3">
      <c r="B32" s="183" t="str">
        <f>Calculations!AE28</f>
        <v>Shropshire &amp; Telford &amp; Wrekin</v>
      </c>
      <c r="C32" s="263">
        <f>Calculations!AF28</f>
        <v>66.400000000000006</v>
      </c>
      <c r="D32" s="270">
        <f>Calculations!AG28</f>
        <v>30470</v>
      </c>
      <c r="E32" s="263">
        <f>Calculations!AH28</f>
        <v>28.7</v>
      </c>
      <c r="F32" s="270">
        <f>Calculations!AI28</f>
        <v>13156</v>
      </c>
      <c r="G32" s="263">
        <f>Calculations!AJ28</f>
        <v>2.6</v>
      </c>
      <c r="H32" s="270">
        <f>Calculations!AK28</f>
        <v>1207</v>
      </c>
      <c r="I32" s="263">
        <f>Calculations!AL28</f>
        <v>0.3</v>
      </c>
      <c r="J32" s="270">
        <f>Calculations!AM28</f>
        <v>159</v>
      </c>
      <c r="K32" s="263">
        <f>Calculations!AN28</f>
        <v>0.9</v>
      </c>
      <c r="L32" s="270">
        <f>Calculations!AO28</f>
        <v>423</v>
      </c>
      <c r="M32" s="263">
        <f>Calculations!AP28</f>
        <v>0.2</v>
      </c>
      <c r="N32" s="270">
        <f>Calculations!AQ28</f>
        <v>106</v>
      </c>
      <c r="O32" s="263">
        <f>Calculations!AR28</f>
        <v>0.5</v>
      </c>
      <c r="P32" s="270">
        <f>Calculations!AS28</f>
        <v>209</v>
      </c>
      <c r="Q32" s="263">
        <f>Calculations!AT28</f>
        <v>0.2</v>
      </c>
      <c r="R32" s="270">
        <f>Calculations!AU28</f>
        <v>102</v>
      </c>
      <c r="S32" s="263">
        <f>Calculations!AV28</f>
        <v>0.1</v>
      </c>
      <c r="T32" s="270">
        <f>Calculations!AW28</f>
        <v>58</v>
      </c>
      <c r="U32" s="263">
        <f>Calculations!AX28</f>
        <v>0</v>
      </c>
      <c r="V32" s="270">
        <f>Calculations!AY28</f>
        <v>2</v>
      </c>
      <c r="W32" s="246">
        <f>Calculations!AZ28</f>
        <v>45892</v>
      </c>
    </row>
    <row r="33" spans="2:23" ht="12" customHeight="1" x14ac:dyDescent="0.3">
      <c r="B33" s="182" t="str">
        <f>Calculations!AE29</f>
        <v>Suffolk &amp; North East Essex</v>
      </c>
      <c r="C33" s="261">
        <f>Calculations!AF29</f>
        <v>66.2</v>
      </c>
      <c r="D33" s="262">
        <f>Calculations!AG29</f>
        <v>59275</v>
      </c>
      <c r="E33" s="261">
        <f>Calculations!AH29</f>
        <v>27.2</v>
      </c>
      <c r="F33" s="262">
        <f>Calculations!AI29</f>
        <v>24319</v>
      </c>
      <c r="G33" s="261">
        <f>Calculations!AJ29</f>
        <v>3.5</v>
      </c>
      <c r="H33" s="262">
        <f>Calculations!AK29</f>
        <v>3151</v>
      </c>
      <c r="I33" s="261">
        <f>Calculations!AL29</f>
        <v>0.6</v>
      </c>
      <c r="J33" s="262">
        <f>Calculations!AM29</f>
        <v>539</v>
      </c>
      <c r="K33" s="261">
        <f>Calculations!AN29</f>
        <v>0.2</v>
      </c>
      <c r="L33" s="262">
        <f>Calculations!AO29</f>
        <v>184</v>
      </c>
      <c r="M33" s="261">
        <f>Calculations!AP29</f>
        <v>1.2</v>
      </c>
      <c r="N33" s="262">
        <f>Calculations!AQ29</f>
        <v>1054</v>
      </c>
      <c r="O33" s="261">
        <f>Calculations!AR29</f>
        <v>0.8</v>
      </c>
      <c r="P33" s="262">
        <f>Calculations!AS29</f>
        <v>705</v>
      </c>
      <c r="Q33" s="261">
        <f>Calculations!AT29</f>
        <v>0.2</v>
      </c>
      <c r="R33" s="262">
        <f>Calculations!AU29</f>
        <v>206</v>
      </c>
      <c r="S33" s="261">
        <f>Calculations!AV29</f>
        <v>0</v>
      </c>
      <c r="T33" s="262">
        <f>Calculations!AW29</f>
        <v>38</v>
      </c>
      <c r="U33" s="261">
        <f>Calculations!AX29</f>
        <v>0.1</v>
      </c>
      <c r="V33" s="262">
        <f>Calculations!AY29</f>
        <v>93</v>
      </c>
      <c r="W33" s="245">
        <f>Calculations!AZ29</f>
        <v>89564</v>
      </c>
    </row>
    <row r="34" spans="2:23" ht="12" customHeight="1" x14ac:dyDescent="0.3">
      <c r="B34" s="183" t="str">
        <f>Calculations!AE30</f>
        <v>Gloucestershire</v>
      </c>
      <c r="C34" s="263">
        <f>Calculations!AF30</f>
        <v>66.099999999999994</v>
      </c>
      <c r="D34" s="270">
        <f>Calculations!AG30</f>
        <v>32689</v>
      </c>
      <c r="E34" s="263">
        <f>Calculations!AH30</f>
        <v>29.9</v>
      </c>
      <c r="F34" s="270">
        <f>Calculations!AI30</f>
        <v>14758</v>
      </c>
      <c r="G34" s="263">
        <f>Calculations!AJ30</f>
        <v>2.1</v>
      </c>
      <c r="H34" s="270">
        <f>Calculations!AK30</f>
        <v>1039</v>
      </c>
      <c r="I34" s="263">
        <f>Calculations!AL30</f>
        <v>0.6</v>
      </c>
      <c r="J34" s="270">
        <f>Calculations!AM30</f>
        <v>283</v>
      </c>
      <c r="K34" s="263">
        <f>Calculations!AN30</f>
        <v>0.4</v>
      </c>
      <c r="L34" s="270">
        <f>Calculations!AO30</f>
        <v>199</v>
      </c>
      <c r="M34" s="263">
        <f>Calculations!AP30</f>
        <v>0.4</v>
      </c>
      <c r="N34" s="270">
        <f>Calculations!AQ30</f>
        <v>183</v>
      </c>
      <c r="O34" s="263">
        <f>Calculations!AR30</f>
        <v>0.4</v>
      </c>
      <c r="P34" s="270">
        <f>Calculations!AS30</f>
        <v>197</v>
      </c>
      <c r="Q34" s="263">
        <f>Calculations!AT30</f>
        <v>0.1</v>
      </c>
      <c r="R34" s="270">
        <f>Calculations!AU30</f>
        <v>38</v>
      </c>
      <c r="S34" s="263">
        <f>Calculations!AV30</f>
        <v>0.1</v>
      </c>
      <c r="T34" s="270">
        <f>Calculations!AW30</f>
        <v>36</v>
      </c>
      <c r="U34" s="263">
        <f>Calculations!AX30</f>
        <v>0</v>
      </c>
      <c r="V34" s="270">
        <f>Calculations!AY30</f>
        <v>17</v>
      </c>
      <c r="W34" s="246">
        <f>Calculations!AZ30</f>
        <v>49439</v>
      </c>
    </row>
    <row r="35" spans="2:23" ht="12" customHeight="1" x14ac:dyDescent="0.3">
      <c r="B35" s="182" t="str">
        <f>Calculations!AE31</f>
        <v>Kent &amp; Medway</v>
      </c>
      <c r="C35" s="261">
        <f>Calculations!AF31</f>
        <v>66.099999999999994</v>
      </c>
      <c r="D35" s="262">
        <f>Calculations!AG31</f>
        <v>111274</v>
      </c>
      <c r="E35" s="261">
        <f>Calculations!AH31</f>
        <v>28.8</v>
      </c>
      <c r="F35" s="262">
        <f>Calculations!AI31</f>
        <v>48443</v>
      </c>
      <c r="G35" s="261">
        <f>Calculations!AJ31</f>
        <v>2.2000000000000002</v>
      </c>
      <c r="H35" s="262">
        <f>Calculations!AK31</f>
        <v>3722</v>
      </c>
      <c r="I35" s="261">
        <f>Calculations!AL31</f>
        <v>0.9</v>
      </c>
      <c r="J35" s="262">
        <f>Calculations!AM31</f>
        <v>1502</v>
      </c>
      <c r="K35" s="261">
        <f>Calculations!AN31</f>
        <v>0.2</v>
      </c>
      <c r="L35" s="262">
        <f>Calculations!AO31</f>
        <v>404</v>
      </c>
      <c r="M35" s="261">
        <f>Calculations!AP31</f>
        <v>1</v>
      </c>
      <c r="N35" s="262">
        <f>Calculations!AQ31</f>
        <v>1684</v>
      </c>
      <c r="O35" s="261">
        <f>Calculations!AR31</f>
        <v>0.4</v>
      </c>
      <c r="P35" s="262">
        <f>Calculations!AS31</f>
        <v>736</v>
      </c>
      <c r="Q35" s="261">
        <f>Calculations!AT31</f>
        <v>0.2</v>
      </c>
      <c r="R35" s="262">
        <f>Calculations!AU31</f>
        <v>294</v>
      </c>
      <c r="S35" s="261">
        <f>Calculations!AV31</f>
        <v>0.1</v>
      </c>
      <c r="T35" s="262">
        <f>Calculations!AW31</f>
        <v>187</v>
      </c>
      <c r="U35" s="261">
        <f>Calculations!AX31</f>
        <v>0</v>
      </c>
      <c r="V35" s="262">
        <f>Calculations!AY31</f>
        <v>66</v>
      </c>
      <c r="W35" s="245">
        <f>Calculations!AZ31</f>
        <v>168312</v>
      </c>
    </row>
    <row r="36" spans="2:23" ht="12" customHeight="1" x14ac:dyDescent="0.3">
      <c r="B36" s="183" t="str">
        <f>Calculations!AE32</f>
        <v>Healthier Lancashire &amp; South Cumbria</v>
      </c>
      <c r="C36" s="263">
        <f>Calculations!AF32</f>
        <v>66</v>
      </c>
      <c r="D36" s="270">
        <f>Calculations!AG32</f>
        <v>107247</v>
      </c>
      <c r="E36" s="263">
        <f>Calculations!AH32</f>
        <v>29.8</v>
      </c>
      <c r="F36" s="270">
        <f>Calculations!AI32</f>
        <v>48398</v>
      </c>
      <c r="G36" s="263">
        <f>Calculations!AJ32</f>
        <v>1.7</v>
      </c>
      <c r="H36" s="270">
        <f>Calculations!AK32</f>
        <v>2714</v>
      </c>
      <c r="I36" s="263">
        <f>Calculations!AL32</f>
        <v>0.4</v>
      </c>
      <c r="J36" s="270">
        <f>Calculations!AM32</f>
        <v>663</v>
      </c>
      <c r="K36" s="263">
        <f>Calculations!AN32</f>
        <v>0.5</v>
      </c>
      <c r="L36" s="270">
        <f>Calculations!AO32</f>
        <v>761</v>
      </c>
      <c r="M36" s="263">
        <f>Calculations!AP32</f>
        <v>0.3</v>
      </c>
      <c r="N36" s="270">
        <f>Calculations!AQ32</f>
        <v>551</v>
      </c>
      <c r="O36" s="263">
        <f>Calculations!AR32</f>
        <v>0.3</v>
      </c>
      <c r="P36" s="270">
        <f>Calculations!AS32</f>
        <v>428</v>
      </c>
      <c r="Q36" s="263">
        <f>Calculations!AT32</f>
        <v>0.1</v>
      </c>
      <c r="R36" s="270">
        <f>Calculations!AU32</f>
        <v>179</v>
      </c>
      <c r="S36" s="263">
        <f>Calculations!AV32</f>
        <v>0.9</v>
      </c>
      <c r="T36" s="270">
        <f>Calculations!AW32</f>
        <v>1409</v>
      </c>
      <c r="U36" s="263">
        <f>Calculations!AX32</f>
        <v>0</v>
      </c>
      <c r="V36" s="270">
        <f>Calculations!AY32</f>
        <v>62</v>
      </c>
      <c r="W36" s="246">
        <f>Calculations!AZ32</f>
        <v>162412</v>
      </c>
    </row>
    <row r="37" spans="2:23" ht="12" customHeight="1" x14ac:dyDescent="0.3">
      <c r="B37" s="182" t="str">
        <f>Calculations!AE33</f>
        <v>North London Partners In H&amp;C</v>
      </c>
      <c r="C37" s="261">
        <f>Calculations!AF33</f>
        <v>65.7</v>
      </c>
      <c r="D37" s="262">
        <f>Calculations!AG33</f>
        <v>97784</v>
      </c>
      <c r="E37" s="261">
        <f>Calculations!AH33</f>
        <v>29.7</v>
      </c>
      <c r="F37" s="262">
        <f>Calculations!AI33</f>
        <v>44200</v>
      </c>
      <c r="G37" s="261">
        <f>Calculations!AJ33</f>
        <v>2.4</v>
      </c>
      <c r="H37" s="262">
        <f>Calculations!AK33</f>
        <v>3527</v>
      </c>
      <c r="I37" s="261">
        <f>Calculations!AL33</f>
        <v>0.5</v>
      </c>
      <c r="J37" s="262">
        <f>Calculations!AM33</f>
        <v>730</v>
      </c>
      <c r="K37" s="261">
        <f>Calculations!AN33</f>
        <v>0.3</v>
      </c>
      <c r="L37" s="262">
        <f>Calculations!AO33</f>
        <v>520</v>
      </c>
      <c r="M37" s="261">
        <f>Calculations!AP33</f>
        <v>0.4</v>
      </c>
      <c r="N37" s="262">
        <f>Calculations!AQ33</f>
        <v>614</v>
      </c>
      <c r="O37" s="261">
        <f>Calculations!AR33</f>
        <v>0.5</v>
      </c>
      <c r="P37" s="262">
        <f>Calculations!AS33</f>
        <v>721</v>
      </c>
      <c r="Q37" s="261">
        <f>Calculations!AT33</f>
        <v>0.2</v>
      </c>
      <c r="R37" s="262">
        <f>Calculations!AU33</f>
        <v>242</v>
      </c>
      <c r="S37" s="261">
        <f>Calculations!AV33</f>
        <v>0.1</v>
      </c>
      <c r="T37" s="262">
        <f>Calculations!AW33</f>
        <v>147</v>
      </c>
      <c r="U37" s="261">
        <f>Calculations!AX33</f>
        <v>0.3</v>
      </c>
      <c r="V37" s="262">
        <f>Calculations!AY33</f>
        <v>400</v>
      </c>
      <c r="W37" s="245">
        <f>Calculations!AZ33</f>
        <v>148885</v>
      </c>
    </row>
    <row r="38" spans="2:23" ht="12" customHeight="1" x14ac:dyDescent="0.3">
      <c r="B38" s="183" t="str">
        <f>Calculations!AE34</f>
        <v>Cambridgeshire &amp; Peterborough</v>
      </c>
      <c r="C38" s="263">
        <f>Calculations!AF34</f>
        <v>65.599999999999994</v>
      </c>
      <c r="D38" s="270">
        <f>Calculations!AG34</f>
        <v>47441</v>
      </c>
      <c r="E38" s="263">
        <f>Calculations!AH34</f>
        <v>29</v>
      </c>
      <c r="F38" s="270">
        <f>Calculations!AI34</f>
        <v>20948</v>
      </c>
      <c r="G38" s="263">
        <f>Calculations!AJ34</f>
        <v>2.4</v>
      </c>
      <c r="H38" s="270">
        <f>Calculations!AK34</f>
        <v>1742</v>
      </c>
      <c r="I38" s="263">
        <f>Calculations!AL34</f>
        <v>0.5</v>
      </c>
      <c r="J38" s="270">
        <f>Calculations!AM34</f>
        <v>371</v>
      </c>
      <c r="K38" s="263">
        <f>Calculations!AN34</f>
        <v>0.3</v>
      </c>
      <c r="L38" s="270">
        <f>Calculations!AO34</f>
        <v>186</v>
      </c>
      <c r="M38" s="263">
        <f>Calculations!AP34</f>
        <v>0.7</v>
      </c>
      <c r="N38" s="270">
        <f>Calculations!AQ34</f>
        <v>537</v>
      </c>
      <c r="O38" s="263">
        <f>Calculations!AR34</f>
        <v>1</v>
      </c>
      <c r="P38" s="270">
        <f>Calculations!AS34</f>
        <v>696</v>
      </c>
      <c r="Q38" s="263">
        <f>Calculations!AT34</f>
        <v>0.1</v>
      </c>
      <c r="R38" s="270">
        <f>Calculations!AU34</f>
        <v>90</v>
      </c>
      <c r="S38" s="263">
        <f>Calculations!AV34</f>
        <v>0.2</v>
      </c>
      <c r="T38" s="270">
        <f>Calculations!AW34</f>
        <v>145</v>
      </c>
      <c r="U38" s="263">
        <f>Calculations!AX34</f>
        <v>0.2</v>
      </c>
      <c r="V38" s="270">
        <f>Calculations!AY34</f>
        <v>168</v>
      </c>
      <c r="W38" s="246">
        <f>Calculations!AZ34</f>
        <v>72324</v>
      </c>
    </row>
    <row r="39" spans="2:23" ht="12" customHeight="1" x14ac:dyDescent="0.3">
      <c r="B39" s="182" t="str">
        <f>Calculations!AE35</f>
        <v>Northamptonshire</v>
      </c>
      <c r="C39" s="261">
        <f>Calculations!AF35</f>
        <v>65.2</v>
      </c>
      <c r="D39" s="262">
        <f>Calculations!AG35</f>
        <v>46292</v>
      </c>
      <c r="E39" s="261">
        <f>Calculations!AH35</f>
        <v>29.5</v>
      </c>
      <c r="F39" s="262">
        <f>Calculations!AI35</f>
        <v>20944</v>
      </c>
      <c r="G39" s="261">
        <f>Calculations!AJ35</f>
        <v>2.6</v>
      </c>
      <c r="H39" s="262">
        <f>Calculations!AK35</f>
        <v>1841</v>
      </c>
      <c r="I39" s="261">
        <f>Calculations!AL35</f>
        <v>0.7</v>
      </c>
      <c r="J39" s="262">
        <f>Calculations!AM35</f>
        <v>509</v>
      </c>
      <c r="K39" s="261">
        <f>Calculations!AN35</f>
        <v>0.7</v>
      </c>
      <c r="L39" s="262">
        <f>Calculations!AO35</f>
        <v>475</v>
      </c>
      <c r="M39" s="261">
        <f>Calculations!AP35</f>
        <v>0.5</v>
      </c>
      <c r="N39" s="262">
        <f>Calculations!AQ35</f>
        <v>322</v>
      </c>
      <c r="O39" s="261">
        <f>Calculations!AR35</f>
        <v>0.6</v>
      </c>
      <c r="P39" s="262">
        <f>Calculations!AS35</f>
        <v>455</v>
      </c>
      <c r="Q39" s="261">
        <f>Calculations!AT35</f>
        <v>0.1</v>
      </c>
      <c r="R39" s="262">
        <f>Calculations!AU35</f>
        <v>66</v>
      </c>
      <c r="S39" s="261">
        <f>Calculations!AV35</f>
        <v>0.1</v>
      </c>
      <c r="T39" s="262">
        <f>Calculations!AW35</f>
        <v>67</v>
      </c>
      <c r="U39" s="261">
        <f>Calculations!AX35</f>
        <v>0.1</v>
      </c>
      <c r="V39" s="262">
        <f>Calculations!AY35</f>
        <v>64</v>
      </c>
      <c r="W39" s="245">
        <f>Calculations!AZ35</f>
        <v>71035</v>
      </c>
    </row>
    <row r="40" spans="2:23" ht="12" customHeight="1" x14ac:dyDescent="0.3">
      <c r="B40" s="183" t="str">
        <f>Calculations!AE36</f>
        <v>Cornwall &amp; Scilly Isles HSC P/Ship</v>
      </c>
      <c r="C40" s="263">
        <f>Calculations!AF36</f>
        <v>65</v>
      </c>
      <c r="D40" s="270">
        <f>Calculations!AG36</f>
        <v>28554</v>
      </c>
      <c r="E40" s="263">
        <f>Calculations!AH36</f>
        <v>27.5</v>
      </c>
      <c r="F40" s="270">
        <f>Calculations!AI36</f>
        <v>12069</v>
      </c>
      <c r="G40" s="263">
        <f>Calculations!AJ36</f>
        <v>2.4</v>
      </c>
      <c r="H40" s="270">
        <f>Calculations!AK36</f>
        <v>1035</v>
      </c>
      <c r="I40" s="263">
        <f>Calculations!AL36</f>
        <v>0.8</v>
      </c>
      <c r="J40" s="270">
        <f>Calculations!AM36</f>
        <v>340</v>
      </c>
      <c r="K40" s="263">
        <f>Calculations!AN36</f>
        <v>2.7</v>
      </c>
      <c r="L40" s="270">
        <f>Calculations!AO36</f>
        <v>1168</v>
      </c>
      <c r="M40" s="263">
        <f>Calculations!AP36</f>
        <v>0.5</v>
      </c>
      <c r="N40" s="270">
        <f>Calculations!AQ36</f>
        <v>222</v>
      </c>
      <c r="O40" s="263">
        <f>Calculations!AR36</f>
        <v>0.6</v>
      </c>
      <c r="P40" s="270">
        <f>Calculations!AS36</f>
        <v>252</v>
      </c>
      <c r="Q40" s="263">
        <f>Calculations!AT36</f>
        <v>0.2</v>
      </c>
      <c r="R40" s="270">
        <f>Calculations!AU36</f>
        <v>93</v>
      </c>
      <c r="S40" s="263">
        <f>Calculations!AV36</f>
        <v>0.4</v>
      </c>
      <c r="T40" s="270">
        <f>Calculations!AW36</f>
        <v>157</v>
      </c>
      <c r="U40" s="263">
        <f>Calculations!AX36</f>
        <v>0</v>
      </c>
      <c r="V40" s="270">
        <f>Calculations!AY36</f>
        <v>19</v>
      </c>
      <c r="W40" s="246">
        <f>Calculations!AZ36</f>
        <v>43909</v>
      </c>
    </row>
    <row r="41" spans="2:23" ht="12" customHeight="1" x14ac:dyDescent="0.3">
      <c r="B41" s="182" t="str">
        <f>Calculations!AE37</f>
        <v>Norfolk &amp; Waveney H&amp;C Partnership</v>
      </c>
      <c r="C41" s="261">
        <f>Calculations!AF37</f>
        <v>65</v>
      </c>
      <c r="D41" s="262">
        <f>Calculations!AG37</f>
        <v>74314</v>
      </c>
      <c r="E41" s="261">
        <f>Calculations!AH37</f>
        <v>28.5</v>
      </c>
      <c r="F41" s="262">
        <f>Calculations!AI37</f>
        <v>32631</v>
      </c>
      <c r="G41" s="261">
        <f>Calculations!AJ37</f>
        <v>2.9</v>
      </c>
      <c r="H41" s="262">
        <f>Calculations!AK37</f>
        <v>3296</v>
      </c>
      <c r="I41" s="261">
        <f>Calculations!AL37</f>
        <v>1</v>
      </c>
      <c r="J41" s="262">
        <f>Calculations!AM37</f>
        <v>1176</v>
      </c>
      <c r="K41" s="261">
        <f>Calculations!AN37</f>
        <v>0.7</v>
      </c>
      <c r="L41" s="262">
        <f>Calculations!AO37</f>
        <v>789</v>
      </c>
      <c r="M41" s="261">
        <f>Calculations!AP37</f>
        <v>1.3</v>
      </c>
      <c r="N41" s="262">
        <f>Calculations!AQ37</f>
        <v>1459</v>
      </c>
      <c r="O41" s="261">
        <f>Calculations!AR37</f>
        <v>0.4</v>
      </c>
      <c r="P41" s="262">
        <f>Calculations!AS37</f>
        <v>471</v>
      </c>
      <c r="Q41" s="261">
        <f>Calculations!AT37</f>
        <v>0.2</v>
      </c>
      <c r="R41" s="262">
        <f>Calculations!AU37</f>
        <v>188</v>
      </c>
      <c r="S41" s="261">
        <f>Calculations!AV37</f>
        <v>0.1</v>
      </c>
      <c r="T41" s="262">
        <f>Calculations!AW37</f>
        <v>62</v>
      </c>
      <c r="U41" s="261">
        <f>Calculations!AX37</f>
        <v>0</v>
      </c>
      <c r="V41" s="262">
        <f>Calculations!AY37</f>
        <v>24</v>
      </c>
      <c r="W41" s="245">
        <f>Calculations!AZ37</f>
        <v>114410</v>
      </c>
    </row>
    <row r="42" spans="2:23" ht="12" customHeight="1" x14ac:dyDescent="0.3">
      <c r="B42" s="183" t="str">
        <f>Calculations!AE38</f>
        <v>Nottingham &amp; Nottinghamshire H&amp;C</v>
      </c>
      <c r="C42" s="263">
        <f>Calculations!AF38</f>
        <v>64.7</v>
      </c>
      <c r="D42" s="270">
        <f>Calculations!AG38</f>
        <v>71615</v>
      </c>
      <c r="E42" s="263">
        <f>Calculations!AH38</f>
        <v>30.4</v>
      </c>
      <c r="F42" s="270">
        <f>Calculations!AI38</f>
        <v>33608</v>
      </c>
      <c r="G42" s="263">
        <f>Calculations!AJ38</f>
        <v>3.1</v>
      </c>
      <c r="H42" s="270">
        <f>Calculations!AK38</f>
        <v>3381</v>
      </c>
      <c r="I42" s="263">
        <f>Calculations!AL38</f>
        <v>0.5</v>
      </c>
      <c r="J42" s="270">
        <f>Calculations!AM38</f>
        <v>574</v>
      </c>
      <c r="K42" s="263">
        <f>Calculations!AN38</f>
        <v>0.6</v>
      </c>
      <c r="L42" s="270">
        <f>Calculations!AO38</f>
        <v>660</v>
      </c>
      <c r="M42" s="263">
        <f>Calculations!AP38</f>
        <v>0.2</v>
      </c>
      <c r="N42" s="270">
        <f>Calculations!AQ38</f>
        <v>204</v>
      </c>
      <c r="O42" s="263">
        <f>Calculations!AR38</f>
        <v>0.4</v>
      </c>
      <c r="P42" s="270">
        <f>Calculations!AS38</f>
        <v>404</v>
      </c>
      <c r="Q42" s="263">
        <f>Calculations!AT38</f>
        <v>0.1</v>
      </c>
      <c r="R42" s="270">
        <f>Calculations!AU38</f>
        <v>103</v>
      </c>
      <c r="S42" s="263">
        <f>Calculations!AV38</f>
        <v>0</v>
      </c>
      <c r="T42" s="270">
        <f>Calculations!AW38</f>
        <v>40</v>
      </c>
      <c r="U42" s="263">
        <f>Calculations!AX38</f>
        <v>0</v>
      </c>
      <c r="V42" s="270">
        <f>Calculations!AY38</f>
        <v>31</v>
      </c>
      <c r="W42" s="246">
        <f>Calculations!AZ38</f>
        <v>110620</v>
      </c>
    </row>
    <row r="43" spans="2:23" ht="12" customHeight="1" x14ac:dyDescent="0.3">
      <c r="B43" s="182" t="str">
        <f>Calculations!AE39</f>
        <v>Our Healthier South East London</v>
      </c>
      <c r="C43" s="261">
        <f>Calculations!AF39</f>
        <v>64.5</v>
      </c>
      <c r="D43" s="262">
        <f>Calculations!AG39</f>
        <v>112184</v>
      </c>
      <c r="E43" s="261">
        <f>Calculations!AH39</f>
        <v>31.1</v>
      </c>
      <c r="F43" s="262">
        <f>Calculations!AI39</f>
        <v>54152</v>
      </c>
      <c r="G43" s="261">
        <f>Calculations!AJ39</f>
        <v>2.8</v>
      </c>
      <c r="H43" s="262">
        <f>Calculations!AK39</f>
        <v>4885</v>
      </c>
      <c r="I43" s="261">
        <f>Calculations!AL39</f>
        <v>0.5</v>
      </c>
      <c r="J43" s="262">
        <f>Calculations!AM39</f>
        <v>824</v>
      </c>
      <c r="K43" s="261">
        <f>Calculations!AN39</f>
        <v>0.1</v>
      </c>
      <c r="L43" s="262">
        <f>Calculations!AO39</f>
        <v>218</v>
      </c>
      <c r="M43" s="261">
        <f>Calculations!AP39</f>
        <v>0.3</v>
      </c>
      <c r="N43" s="262">
        <f>Calculations!AQ39</f>
        <v>516</v>
      </c>
      <c r="O43" s="261">
        <f>Calculations!AR39</f>
        <v>0.4</v>
      </c>
      <c r="P43" s="262">
        <f>Calculations!AS39</f>
        <v>715</v>
      </c>
      <c r="Q43" s="261">
        <f>Calculations!AT39</f>
        <v>0.1</v>
      </c>
      <c r="R43" s="262">
        <f>Calculations!AU39</f>
        <v>204</v>
      </c>
      <c r="S43" s="261">
        <f>Calculations!AV39</f>
        <v>0</v>
      </c>
      <c r="T43" s="262">
        <f>Calculations!AW39</f>
        <v>84</v>
      </c>
      <c r="U43" s="261">
        <f>Calculations!AX39</f>
        <v>0.1</v>
      </c>
      <c r="V43" s="262">
        <f>Calculations!AY39</f>
        <v>206</v>
      </c>
      <c r="W43" s="245">
        <f>Calculations!AZ39</f>
        <v>173988</v>
      </c>
    </row>
    <row r="44" spans="2:23" ht="12" customHeight="1" x14ac:dyDescent="0.3">
      <c r="B44" s="183" t="str">
        <f>Calculations!AE40</f>
        <v>Hampshire &amp; The Isle Of Wight</v>
      </c>
      <c r="C44" s="263">
        <f>Calculations!AF40</f>
        <v>64.3</v>
      </c>
      <c r="D44" s="270">
        <f>Calculations!AG40</f>
        <v>119404</v>
      </c>
      <c r="E44" s="263">
        <f>Calculations!AH40</f>
        <v>29</v>
      </c>
      <c r="F44" s="270">
        <f>Calculations!AI40</f>
        <v>53919</v>
      </c>
      <c r="G44" s="263">
        <f>Calculations!AJ40</f>
        <v>3</v>
      </c>
      <c r="H44" s="270">
        <f>Calculations!AK40</f>
        <v>5652</v>
      </c>
      <c r="I44" s="263">
        <f>Calculations!AL40</f>
        <v>1.2</v>
      </c>
      <c r="J44" s="270">
        <f>Calculations!AM40</f>
        <v>2307</v>
      </c>
      <c r="K44" s="263">
        <f>Calculations!AN40</f>
        <v>1</v>
      </c>
      <c r="L44" s="270">
        <f>Calculations!AO40</f>
        <v>1832</v>
      </c>
      <c r="M44" s="263">
        <f>Calculations!AP40</f>
        <v>0.4</v>
      </c>
      <c r="N44" s="270">
        <f>Calculations!AQ40</f>
        <v>816</v>
      </c>
      <c r="O44" s="263">
        <f>Calculations!AR40</f>
        <v>0.6</v>
      </c>
      <c r="P44" s="270">
        <f>Calculations!AS40</f>
        <v>1095</v>
      </c>
      <c r="Q44" s="263">
        <f>Calculations!AT40</f>
        <v>0.2</v>
      </c>
      <c r="R44" s="270">
        <f>Calculations!AU40</f>
        <v>279</v>
      </c>
      <c r="S44" s="263">
        <f>Calculations!AV40</f>
        <v>0.1</v>
      </c>
      <c r="T44" s="270">
        <f>Calculations!AW40</f>
        <v>232</v>
      </c>
      <c r="U44" s="263">
        <f>Calculations!AX40</f>
        <v>0.1</v>
      </c>
      <c r="V44" s="270">
        <f>Calculations!AY40</f>
        <v>231</v>
      </c>
      <c r="W44" s="246">
        <f>Calculations!AZ40</f>
        <v>185767</v>
      </c>
    </row>
    <row r="45" spans="2:23" ht="12" customHeight="1" x14ac:dyDescent="0.3">
      <c r="B45" s="182" t="str">
        <f>Calculations!AE41</f>
        <v>Cheshire &amp; Merseyside</v>
      </c>
      <c r="C45" s="261">
        <f>Calculations!AF41</f>
        <v>63.8</v>
      </c>
      <c r="D45" s="262">
        <f>Calculations!AG41</f>
        <v>171576</v>
      </c>
      <c r="E45" s="261">
        <f>Calculations!AH41</f>
        <v>32.6</v>
      </c>
      <c r="F45" s="262">
        <f>Calculations!AI41</f>
        <v>87558</v>
      </c>
      <c r="G45" s="261">
        <f>Calculations!AJ41</f>
        <v>1.6</v>
      </c>
      <c r="H45" s="262">
        <f>Calculations!AK41</f>
        <v>4326</v>
      </c>
      <c r="I45" s="261">
        <f>Calculations!AL41</f>
        <v>0.5</v>
      </c>
      <c r="J45" s="262">
        <f>Calculations!AM41</f>
        <v>1227</v>
      </c>
      <c r="K45" s="261">
        <f>Calculations!AN41</f>
        <v>0.7</v>
      </c>
      <c r="L45" s="262">
        <f>Calculations!AO41</f>
        <v>1880</v>
      </c>
      <c r="M45" s="261">
        <f>Calculations!AP41</f>
        <v>0.4</v>
      </c>
      <c r="N45" s="262">
        <f>Calculations!AQ41</f>
        <v>1085</v>
      </c>
      <c r="O45" s="261">
        <f>Calculations!AR41</f>
        <v>0.2</v>
      </c>
      <c r="P45" s="262">
        <f>Calculations!AS41</f>
        <v>549</v>
      </c>
      <c r="Q45" s="261">
        <f>Calculations!AT41</f>
        <v>0.1</v>
      </c>
      <c r="R45" s="262">
        <f>Calculations!AU41</f>
        <v>339</v>
      </c>
      <c r="S45" s="261">
        <f>Calculations!AV41</f>
        <v>0.1</v>
      </c>
      <c r="T45" s="262">
        <f>Calculations!AW41</f>
        <v>199</v>
      </c>
      <c r="U45" s="261">
        <f>Calculations!AX41</f>
        <v>0</v>
      </c>
      <c r="V45" s="262">
        <f>Calculations!AY41</f>
        <v>122</v>
      </c>
      <c r="W45" s="245">
        <f>Calculations!AZ41</f>
        <v>268861</v>
      </c>
    </row>
    <row r="46" spans="2:23" ht="12" customHeight="1" x14ac:dyDescent="0.3">
      <c r="B46" s="183" t="str">
        <f>Calculations!AE42</f>
        <v>Hertfordshire &amp; West Essex</v>
      </c>
      <c r="C46" s="263">
        <f>Calculations!AF42</f>
        <v>63.8</v>
      </c>
      <c r="D46" s="270">
        <f>Calculations!AG42</f>
        <v>94560</v>
      </c>
      <c r="E46" s="263">
        <f>Calculations!AH42</f>
        <v>30.9</v>
      </c>
      <c r="F46" s="270">
        <f>Calculations!AI42</f>
        <v>45825</v>
      </c>
      <c r="G46" s="263">
        <f>Calculations!AJ42</f>
        <v>3.1</v>
      </c>
      <c r="H46" s="270">
        <f>Calculations!AK42</f>
        <v>4579</v>
      </c>
      <c r="I46" s="263">
        <f>Calculations!AL42</f>
        <v>0.6</v>
      </c>
      <c r="J46" s="270">
        <f>Calculations!AM42</f>
        <v>827</v>
      </c>
      <c r="K46" s="263">
        <f>Calculations!AN42</f>
        <v>0.4</v>
      </c>
      <c r="L46" s="270">
        <f>Calculations!AO42</f>
        <v>571</v>
      </c>
      <c r="M46" s="263">
        <f>Calculations!AP42</f>
        <v>0.6</v>
      </c>
      <c r="N46" s="270">
        <f>Calculations!AQ42</f>
        <v>875</v>
      </c>
      <c r="O46" s="263">
        <f>Calculations!AR42</f>
        <v>0.3</v>
      </c>
      <c r="P46" s="270">
        <f>Calculations!AS42</f>
        <v>379</v>
      </c>
      <c r="Q46" s="263">
        <f>Calculations!AT42</f>
        <v>0.1</v>
      </c>
      <c r="R46" s="270">
        <f>Calculations!AU42</f>
        <v>200</v>
      </c>
      <c r="S46" s="263">
        <f>Calculations!AV42</f>
        <v>0.2</v>
      </c>
      <c r="T46" s="270">
        <f>Calculations!AW42</f>
        <v>225</v>
      </c>
      <c r="U46" s="263">
        <f>Calculations!AX42</f>
        <v>0.1</v>
      </c>
      <c r="V46" s="270">
        <f>Calculations!AY42</f>
        <v>149</v>
      </c>
      <c r="W46" s="246">
        <f>Calculations!AZ42</f>
        <v>148190</v>
      </c>
    </row>
    <row r="47" spans="2:23" ht="12" customHeight="1" x14ac:dyDescent="0.3">
      <c r="B47" s="182" t="str">
        <f>Calculations!AE43</f>
        <v>East London Health &amp; Care P/Ship</v>
      </c>
      <c r="C47" s="261">
        <f>Calculations!AF43</f>
        <v>63.1</v>
      </c>
      <c r="D47" s="262">
        <f>Calculations!AG43</f>
        <v>149569</v>
      </c>
      <c r="E47" s="261">
        <f>Calculations!AH43</f>
        <v>31.8</v>
      </c>
      <c r="F47" s="262">
        <f>Calculations!AI43</f>
        <v>75487</v>
      </c>
      <c r="G47" s="261">
        <f>Calculations!AJ43</f>
        <v>2.4</v>
      </c>
      <c r="H47" s="262">
        <f>Calculations!AK43</f>
        <v>5785</v>
      </c>
      <c r="I47" s="261">
        <f>Calculations!AL43</f>
        <v>0.3</v>
      </c>
      <c r="J47" s="262">
        <f>Calculations!AM43</f>
        <v>688</v>
      </c>
      <c r="K47" s="261">
        <f>Calculations!AN43</f>
        <v>0.4</v>
      </c>
      <c r="L47" s="262">
        <f>Calculations!AO43</f>
        <v>876</v>
      </c>
      <c r="M47" s="261">
        <f>Calculations!AP43</f>
        <v>0.3</v>
      </c>
      <c r="N47" s="262">
        <f>Calculations!AQ43</f>
        <v>824</v>
      </c>
      <c r="O47" s="261">
        <f>Calculations!AR43</f>
        <v>0.7</v>
      </c>
      <c r="P47" s="262">
        <f>Calculations!AS43</f>
        <v>1611</v>
      </c>
      <c r="Q47" s="261">
        <f>Calculations!AT43</f>
        <v>0.2</v>
      </c>
      <c r="R47" s="262">
        <f>Calculations!AU43</f>
        <v>452</v>
      </c>
      <c r="S47" s="261">
        <f>Calculations!AV43</f>
        <v>0.6</v>
      </c>
      <c r="T47" s="262">
        <f>Calculations!AW43</f>
        <v>1477</v>
      </c>
      <c r="U47" s="261">
        <f>Calculations!AX43</f>
        <v>0.1</v>
      </c>
      <c r="V47" s="262">
        <f>Calculations!AY43</f>
        <v>316</v>
      </c>
      <c r="W47" s="245">
        <f>Calculations!AZ43</f>
        <v>237085</v>
      </c>
    </row>
    <row r="48" spans="2:23" ht="12" customHeight="1" x14ac:dyDescent="0.3">
      <c r="B48" s="183" t="str">
        <f>Calculations!AE44</f>
        <v>Herefordshire &amp; Worcestershire</v>
      </c>
      <c r="C48" s="263">
        <f>Calculations!AF44</f>
        <v>62.9</v>
      </c>
      <c r="D48" s="270">
        <f>Calculations!AG44</f>
        <v>43969</v>
      </c>
      <c r="E48" s="263">
        <f>Calculations!AH44</f>
        <v>32.299999999999997</v>
      </c>
      <c r="F48" s="270">
        <f>Calculations!AI44</f>
        <v>22575</v>
      </c>
      <c r="G48" s="263">
        <f>Calculations!AJ44</f>
        <v>2.7</v>
      </c>
      <c r="H48" s="270">
        <f>Calculations!AK44</f>
        <v>1852</v>
      </c>
      <c r="I48" s="263">
        <f>Calculations!AL44</f>
        <v>0.4</v>
      </c>
      <c r="J48" s="270">
        <f>Calculations!AM44</f>
        <v>246</v>
      </c>
      <c r="K48" s="263">
        <f>Calculations!AN44</f>
        <v>0.4</v>
      </c>
      <c r="L48" s="270">
        <f>Calculations!AO44</f>
        <v>277</v>
      </c>
      <c r="M48" s="263">
        <f>Calculations!AP44</f>
        <v>0.4</v>
      </c>
      <c r="N48" s="270">
        <f>Calculations!AQ44</f>
        <v>312</v>
      </c>
      <c r="O48" s="263">
        <f>Calculations!AR44</f>
        <v>0.7</v>
      </c>
      <c r="P48" s="270">
        <f>Calculations!AS44</f>
        <v>471</v>
      </c>
      <c r="Q48" s="263">
        <f>Calculations!AT44</f>
        <v>0.2</v>
      </c>
      <c r="R48" s="270">
        <f>Calculations!AU44</f>
        <v>108</v>
      </c>
      <c r="S48" s="263">
        <f>Calculations!AV44</f>
        <v>0.1</v>
      </c>
      <c r="T48" s="270">
        <f>Calculations!AW44</f>
        <v>41</v>
      </c>
      <c r="U48" s="263">
        <f>Calculations!AX44</f>
        <v>0</v>
      </c>
      <c r="V48" s="270">
        <f>Calculations!AY44</f>
        <v>8</v>
      </c>
      <c r="W48" s="246">
        <f>Calculations!AZ44</f>
        <v>69859</v>
      </c>
    </row>
    <row r="49" spans="2:23" ht="12" customHeight="1" x14ac:dyDescent="0.3">
      <c r="B49" s="182" t="str">
        <f>Calculations!AE45</f>
        <v>Mid And South Essex</v>
      </c>
      <c r="C49" s="261">
        <f>Calculations!AF45</f>
        <v>62.7</v>
      </c>
      <c r="D49" s="262">
        <f>Calculations!AG45</f>
        <v>85264</v>
      </c>
      <c r="E49" s="261">
        <f>Calculations!AH45</f>
        <v>30.3</v>
      </c>
      <c r="F49" s="262">
        <f>Calculations!AI45</f>
        <v>41236</v>
      </c>
      <c r="G49" s="261">
        <f>Calculations!AJ45</f>
        <v>3.9</v>
      </c>
      <c r="H49" s="262">
        <f>Calculations!AK45</f>
        <v>5242</v>
      </c>
      <c r="I49" s="261">
        <f>Calculations!AL45</f>
        <v>1</v>
      </c>
      <c r="J49" s="262">
        <f>Calculations!AM45</f>
        <v>1363</v>
      </c>
      <c r="K49" s="261">
        <f>Calculations!AN45</f>
        <v>0.7</v>
      </c>
      <c r="L49" s="262">
        <f>Calculations!AO45</f>
        <v>961</v>
      </c>
      <c r="M49" s="261">
        <f>Calculations!AP45</f>
        <v>0.6</v>
      </c>
      <c r="N49" s="262">
        <f>Calculations!AQ45</f>
        <v>776</v>
      </c>
      <c r="O49" s="261">
        <f>Calculations!AR45</f>
        <v>0.5</v>
      </c>
      <c r="P49" s="262">
        <f>Calculations!AS45</f>
        <v>682</v>
      </c>
      <c r="Q49" s="261">
        <f>Calculations!AT45</f>
        <v>0.2</v>
      </c>
      <c r="R49" s="262">
        <f>Calculations!AU45</f>
        <v>308</v>
      </c>
      <c r="S49" s="261">
        <f>Calculations!AV45</f>
        <v>0.1</v>
      </c>
      <c r="T49" s="262">
        <f>Calculations!AW45</f>
        <v>126</v>
      </c>
      <c r="U49" s="261">
        <f>Calculations!AX45</f>
        <v>0.1</v>
      </c>
      <c r="V49" s="262">
        <f>Calculations!AY45</f>
        <v>106</v>
      </c>
      <c r="W49" s="245">
        <f>Calculations!AZ45</f>
        <v>136064</v>
      </c>
    </row>
    <row r="50" spans="2:23" ht="12" customHeight="1" x14ac:dyDescent="0.3">
      <c r="B50" s="183" t="str">
        <f>Calculations!AE46</f>
        <v>Bath &amp; NE Somerset, Swindon &amp; Wilts</v>
      </c>
      <c r="C50" s="263">
        <f>Calculations!AF46</f>
        <v>28.1</v>
      </c>
      <c r="D50" s="270">
        <f>Calculations!AG46</f>
        <v>44765</v>
      </c>
      <c r="E50" s="263">
        <f>Calculations!AH46</f>
        <v>28.1</v>
      </c>
      <c r="F50" s="270">
        <f>Calculations!AI46</f>
        <v>18686</v>
      </c>
      <c r="G50" s="263">
        <f>Calculations!AJ46</f>
        <v>1.9</v>
      </c>
      <c r="H50" s="270">
        <f>Calculations!AK46</f>
        <v>1249</v>
      </c>
      <c r="I50" s="263">
        <f>Calculations!AL46</f>
        <v>1.1000000000000001</v>
      </c>
      <c r="J50" s="270">
        <f>Calculations!AM46</f>
        <v>762</v>
      </c>
      <c r="K50" s="263">
        <f>Calculations!AN46</f>
        <v>0.5</v>
      </c>
      <c r="L50" s="270">
        <f>Calculations!AO46</f>
        <v>333</v>
      </c>
      <c r="M50" s="263">
        <f>Calculations!AP46</f>
        <v>0.4</v>
      </c>
      <c r="N50" s="270">
        <f>Calculations!AQ46</f>
        <v>263</v>
      </c>
      <c r="O50" s="263">
        <f>Calculations!AR46</f>
        <v>0.4</v>
      </c>
      <c r="P50" s="270">
        <f>Calculations!AS46</f>
        <v>233</v>
      </c>
      <c r="Q50" s="263">
        <f>Calculations!AT46</f>
        <v>0.1</v>
      </c>
      <c r="R50" s="270">
        <f>Calculations!AU46</f>
        <v>87</v>
      </c>
      <c r="S50" s="263">
        <f>Calculations!AV46</f>
        <v>0.1</v>
      </c>
      <c r="T50" s="270">
        <f>Calculations!AW46</f>
        <v>88</v>
      </c>
      <c r="U50" s="263">
        <f>Calculations!AX46</f>
        <v>0</v>
      </c>
      <c r="V50" s="270">
        <f>Calculations!AY46</f>
        <v>9</v>
      </c>
      <c r="W50" s="246">
        <f>Calculations!AZ46</f>
        <v>66475</v>
      </c>
    </row>
    <row r="51" spans="2:23" ht="12" customHeight="1" x14ac:dyDescent="0.3">
      <c r="B51" s="21" t="s">
        <v>0</v>
      </c>
      <c r="C51" s="264">
        <f>Calculations!AF47</f>
        <v>66.2</v>
      </c>
      <c r="D51" s="271">
        <f>Calculations!AG47</f>
        <v>3560602</v>
      </c>
      <c r="E51" s="264">
        <f>Calculations!AH47</f>
        <v>28.887654450063081</v>
      </c>
      <c r="F51" s="271">
        <f>Calculations!AI47</f>
        <v>1552816</v>
      </c>
      <c r="G51" s="264">
        <f>Calculations!AJ47</f>
        <v>2.4551648800583106</v>
      </c>
      <c r="H51" s="271">
        <f>Calculations!AK47</f>
        <v>131974</v>
      </c>
      <c r="I51" s="264">
        <f>Calculations!AL47</f>
        <v>0.55676250269284189</v>
      </c>
      <c r="J51" s="271">
        <f>Calculations!AM47</f>
        <v>29928</v>
      </c>
      <c r="K51" s="264">
        <f>Calculations!AN47</f>
        <v>0.61696309941544403</v>
      </c>
      <c r="L51" s="271">
        <f>Calculations!AO47</f>
        <v>33164</v>
      </c>
      <c r="M51" s="264">
        <f>Calculations!AP47</f>
        <v>0.43608225827395436</v>
      </c>
      <c r="N51" s="271">
        <f>Calculations!AQ47</f>
        <v>23441</v>
      </c>
      <c r="O51" s="264">
        <f>Calculations!AR47</f>
        <v>0.43280806018273749</v>
      </c>
      <c r="P51" s="271">
        <f>Calculations!AS47</f>
        <v>23265</v>
      </c>
      <c r="Q51" s="264">
        <f>Calculations!AT47</f>
        <v>0.1516362990994839</v>
      </c>
      <c r="R51" s="271">
        <f>Calculations!AU47</f>
        <v>8151</v>
      </c>
      <c r="S51" s="264">
        <f>Calculations!AV47</f>
        <v>0.14566460826266212</v>
      </c>
      <c r="T51" s="271">
        <f>Calculations!AW47</f>
        <v>7830</v>
      </c>
      <c r="U51" s="264">
        <f>Calculations!AX47</f>
        <v>7.7966842047103052E-2</v>
      </c>
      <c r="V51" s="271">
        <f>Calculations!AY47</f>
        <v>4191</v>
      </c>
      <c r="W51" s="247">
        <f>Calculations!AZ47</f>
        <v>5375362</v>
      </c>
    </row>
    <row r="52" spans="2:23" x14ac:dyDescent="0.3"/>
    <row r="53" spans="2:23" x14ac:dyDescent="0.3"/>
    <row r="64" spans="2:23" x14ac:dyDescent="0.3"/>
    <row r="1048560" x14ac:dyDescent="0.3"/>
    <row r="1048572" ht="20.399999999999999" hidden="1" customHeight="1" x14ac:dyDescent="0.3"/>
    <row r="1048573" ht="0.6" hidden="1" customHeight="1" x14ac:dyDescent="0.3"/>
    <row r="1048574" ht="1.8" hidden="1" customHeight="1" x14ac:dyDescent="0.3"/>
    <row r="1048575" x14ac:dyDescent="0.3"/>
  </sheetData>
  <sheetProtection algorithmName="SHA-512" hashValue="dc5CB4hG5dORMiagcV12Z/GnzN94wem6yU7jvkVvDRO5by7w/lbNqGDkoaUFQ9KhDMTscszjgCwsqYWDvXH2Pw==" saltValue="PQx6RRZ6rB7jnTlRWXAaTw==" spinCount="100000" sheet="1" objects="1" scenarios="1"/>
  <sortState xmlns:xlrd2="http://schemas.microsoft.com/office/spreadsheetml/2017/richdata2" ref="B8:I49">
    <sortCondition ref="B8:B49"/>
  </sortState>
  <mergeCells count="15">
    <mergeCell ref="A2:Y2"/>
    <mergeCell ref="A4:Y4"/>
    <mergeCell ref="A3:Y3"/>
    <mergeCell ref="C7:D7"/>
    <mergeCell ref="E7:F7"/>
    <mergeCell ref="G7:H7"/>
    <mergeCell ref="I7:J7"/>
    <mergeCell ref="C5:G5"/>
    <mergeCell ref="C6:G6"/>
    <mergeCell ref="U7:V7"/>
    <mergeCell ref="K7:L7"/>
    <mergeCell ref="M7:N7"/>
    <mergeCell ref="O7:P7"/>
    <mergeCell ref="Q7:R7"/>
    <mergeCell ref="S7:T7"/>
  </mergeCells>
  <conditionalFormatting sqref="W9:W50 B9:U50">
    <cfRule type="expression" dxfId="3" priority="32">
      <formula>$B9=$C$6</formula>
    </cfRule>
  </conditionalFormatting>
  <conditionalFormatting sqref="V9:V50">
    <cfRule type="expression" dxfId="2" priority="1">
      <formula>$B9=$C$6</formula>
    </cfRule>
  </conditionalFormatting>
  <dataValidations count="2">
    <dataValidation type="list" allowBlank="1" showInputMessage="1" showErrorMessage="1" sqref="C5 D5" xr:uid="{00000000-0002-0000-0400-000000000000}">
      <formula1>VList_AB_Substance</formula1>
    </dataValidation>
    <dataValidation type="list" allowBlank="1" showInputMessage="1" showErrorMessage="1" sqref="C6:D6" xr:uid="{00000000-0002-0000-0400-000001000000}">
      <formula1>VList_Area</formula1>
    </dataValidation>
  </dataValidations>
  <pageMargins left="0.19685039370078741" right="0.19685039370078741" top="0.19685039370078741" bottom="0.19685039370078741" header="0.19685039370078741" footer="0.19685039370078741"/>
  <pageSetup paperSize="9" scale="66"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3F1CF5-02A4-4C8D-BE30-0B73D2E25571}">
  <sheetPr codeName="Sheet8">
    <pageSetUpPr fitToPage="1"/>
  </sheetPr>
  <dimension ref="A1:O51"/>
  <sheetViews>
    <sheetView showGridLines="0" showRowColHeaders="0" zoomScaleNormal="100" workbookViewId="0">
      <selection activeCell="C5" sqref="C5:G5"/>
    </sheetView>
  </sheetViews>
  <sheetFormatPr defaultRowHeight="14.4" x14ac:dyDescent="0.3"/>
  <cols>
    <col min="1" max="1" width="1.44140625" style="2" customWidth="1"/>
    <col min="2" max="2" width="37.44140625" style="2" customWidth="1"/>
    <col min="3" max="3" width="10.5546875" style="265" customWidth="1"/>
    <col min="4" max="4" width="9.33203125" style="274" customWidth="1"/>
    <col min="5" max="10" width="9.33203125" style="265" customWidth="1"/>
    <col min="11" max="11" width="9.109375" style="2" bestFit="1" customWidth="1"/>
    <col min="12" max="12" width="2.88671875" style="2" customWidth="1"/>
    <col min="13" max="13" width="16.5546875" style="2" customWidth="1"/>
    <col min="14" max="14" width="3.33203125" style="2" customWidth="1"/>
  </cols>
  <sheetData>
    <row r="1" spans="1:15" s="2" customFormat="1" ht="136.5" customHeight="1" x14ac:dyDescent="0.25">
      <c r="A1" s="181"/>
      <c r="B1" s="181"/>
      <c r="C1" s="260"/>
      <c r="D1" s="272"/>
      <c r="E1" s="260"/>
      <c r="F1" s="260"/>
      <c r="G1" s="260"/>
      <c r="H1" s="260"/>
      <c r="I1" s="260"/>
      <c r="J1" s="260"/>
      <c r="K1" s="181"/>
      <c r="L1" s="181"/>
      <c r="M1" s="181"/>
      <c r="N1" s="181"/>
      <c r="O1" s="181"/>
    </row>
    <row r="2" spans="1:15" s="2" customFormat="1" ht="22.5" customHeight="1" x14ac:dyDescent="0.25">
      <c r="A2" s="389" t="s">
        <v>197</v>
      </c>
      <c r="B2" s="391"/>
      <c r="C2" s="391"/>
      <c r="D2" s="391"/>
      <c r="E2" s="391"/>
      <c r="F2" s="391"/>
      <c r="G2" s="391"/>
      <c r="H2" s="391"/>
      <c r="I2" s="391"/>
      <c r="J2" s="391"/>
      <c r="K2" s="391"/>
      <c r="L2" s="391"/>
      <c r="M2" s="391"/>
      <c r="N2" s="233"/>
      <c r="O2" s="233"/>
    </row>
    <row r="3" spans="1:15" s="2" customFormat="1" ht="15.75" customHeight="1" x14ac:dyDescent="0.25">
      <c r="A3" s="398" t="s">
        <v>150</v>
      </c>
      <c r="B3" s="391"/>
      <c r="C3" s="391"/>
      <c r="D3" s="391"/>
      <c r="E3" s="391"/>
      <c r="F3" s="391"/>
      <c r="G3" s="391"/>
      <c r="H3" s="391"/>
      <c r="I3" s="391"/>
      <c r="J3" s="391"/>
      <c r="K3" s="391"/>
      <c r="L3" s="391"/>
      <c r="M3" s="391"/>
      <c r="N3" s="234"/>
      <c r="O3" s="234"/>
    </row>
    <row r="4" spans="1:15" s="2" customFormat="1" ht="11.25" customHeight="1" x14ac:dyDescent="0.25">
      <c r="A4" s="387" t="s">
        <v>62</v>
      </c>
      <c r="B4" s="387"/>
      <c r="C4" s="387"/>
      <c r="D4" s="387"/>
      <c r="E4" s="387"/>
      <c r="F4" s="387"/>
      <c r="G4" s="387"/>
      <c r="H4" s="387"/>
      <c r="I4" s="387"/>
      <c r="J4" s="387"/>
      <c r="K4" s="387"/>
      <c r="L4" s="387"/>
      <c r="M4" s="387"/>
      <c r="N4" s="387"/>
      <c r="O4" s="387"/>
    </row>
    <row r="5" spans="1:15" ht="19.2" customHeight="1" x14ac:dyDescent="0.3">
      <c r="B5" s="24" t="s">
        <v>151</v>
      </c>
      <c r="C5" s="396" t="s">
        <v>144</v>
      </c>
      <c r="D5" s="396"/>
      <c r="E5" s="397"/>
      <c r="F5" s="397"/>
      <c r="G5" s="397"/>
      <c r="H5" s="266"/>
      <c r="I5" s="267"/>
      <c r="J5" s="267"/>
      <c r="K5" s="237"/>
    </row>
    <row r="6" spans="1:15" ht="25.2" customHeight="1" x14ac:dyDescent="0.3">
      <c r="B6" s="184" t="s">
        <v>147</v>
      </c>
      <c r="C6" s="402" t="s">
        <v>87</v>
      </c>
      <c r="D6" s="402"/>
      <c r="E6" s="403"/>
      <c r="F6" s="403"/>
      <c r="G6" s="403"/>
      <c r="H6" s="268"/>
      <c r="I6" s="268"/>
      <c r="J6" s="268"/>
      <c r="K6" s="252"/>
    </row>
    <row r="7" spans="1:15" s="1" customFormat="1" ht="30" customHeight="1" x14ac:dyDescent="0.3">
      <c r="A7" s="2"/>
      <c r="B7" s="21" t="s">
        <v>72</v>
      </c>
      <c r="C7" s="400" t="s">
        <v>144</v>
      </c>
      <c r="D7" s="401"/>
      <c r="E7" s="400" t="s">
        <v>142</v>
      </c>
      <c r="F7" s="393"/>
      <c r="G7" s="400" t="s">
        <v>143</v>
      </c>
      <c r="H7" s="393"/>
      <c r="I7" s="400" t="s">
        <v>141</v>
      </c>
      <c r="J7" s="393"/>
      <c r="K7" s="269" t="s">
        <v>40</v>
      </c>
      <c r="L7" s="2"/>
      <c r="M7" s="2"/>
      <c r="N7" s="2"/>
    </row>
    <row r="8" spans="1:15" ht="15" thickBot="1" x14ac:dyDescent="0.35">
      <c r="B8" s="11"/>
      <c r="C8" s="258" t="s">
        <v>160</v>
      </c>
      <c r="D8" s="273" t="s">
        <v>161</v>
      </c>
      <c r="E8" s="258" t="s">
        <v>160</v>
      </c>
      <c r="F8" s="259" t="s">
        <v>161</v>
      </c>
      <c r="G8" s="258" t="s">
        <v>160</v>
      </c>
      <c r="H8" s="259" t="s">
        <v>161</v>
      </c>
      <c r="I8" s="258" t="s">
        <v>160</v>
      </c>
      <c r="J8" s="259" t="s">
        <v>161</v>
      </c>
      <c r="K8" s="251"/>
    </row>
    <row r="9" spans="1:15" x14ac:dyDescent="0.3">
      <c r="B9" s="182" t="str">
        <f>Calculations!BO5</f>
        <v>Gloucestershire</v>
      </c>
      <c r="C9" s="261">
        <f>Calculations!BP5</f>
        <v>98.910501046411426</v>
      </c>
      <c r="D9" s="262">
        <f>Calculations!BQ5</f>
        <v>16069</v>
      </c>
      <c r="E9" s="261">
        <f>Calculations!BR5</f>
        <v>1.0771882309491567</v>
      </c>
      <c r="F9" s="262">
        <f>Calculations!BS5</f>
        <v>175</v>
      </c>
      <c r="G9" s="261">
        <f>Calculations!BT5</f>
        <v>1.2310722639418936E-2</v>
      </c>
      <c r="H9" s="262">
        <f>Calculations!BU5</f>
        <v>2</v>
      </c>
      <c r="I9" s="261">
        <f>Calculations!BV5</f>
        <v>0</v>
      </c>
      <c r="J9" s="262">
        <f>Calculations!BW5</f>
        <v>0</v>
      </c>
      <c r="K9" s="245">
        <f>Calculations!BX5</f>
        <v>16246</v>
      </c>
    </row>
    <row r="10" spans="1:15" x14ac:dyDescent="0.3">
      <c r="B10" s="183" t="str">
        <f>Calculations!BO6</f>
        <v>Cornwall &amp; Scilly Isles HSC P/Ship</v>
      </c>
      <c r="C10" s="263">
        <f>Calculations!BP6</f>
        <v>98.910187797995519</v>
      </c>
      <c r="D10" s="270">
        <f>Calculations!BQ6</f>
        <v>10165</v>
      </c>
      <c r="E10" s="263">
        <f>Calculations!BR6</f>
        <v>1.089812202004476</v>
      </c>
      <c r="F10" s="270">
        <f>Calculations!BS6</f>
        <v>112</v>
      </c>
      <c r="G10" s="263">
        <f>Calculations!BT6</f>
        <v>0</v>
      </c>
      <c r="H10" s="270">
        <f>Calculations!BU6</f>
        <v>0</v>
      </c>
      <c r="I10" s="263">
        <f>Calculations!BV6</f>
        <v>0</v>
      </c>
      <c r="J10" s="270">
        <f>Calculations!BW6</f>
        <v>0</v>
      </c>
      <c r="K10" s="246">
        <f>Calculations!BX6</f>
        <v>10277</v>
      </c>
    </row>
    <row r="11" spans="1:15" x14ac:dyDescent="0.3">
      <c r="B11" s="182" t="str">
        <f>Calculations!BO7</f>
        <v>Somerset</v>
      </c>
      <c r="C11" s="261">
        <f>Calculations!BP7</f>
        <v>98.835070508890254</v>
      </c>
      <c r="D11" s="262">
        <f>Calculations!BQ7</f>
        <v>11284</v>
      </c>
      <c r="E11" s="261">
        <f>Calculations!BR7</f>
        <v>1.1561706227555399</v>
      </c>
      <c r="F11" s="262">
        <f>Calculations!BS7</f>
        <v>132</v>
      </c>
      <c r="G11" s="261">
        <f>Calculations!BT7</f>
        <v>8.7588683542086359E-3</v>
      </c>
      <c r="H11" s="262">
        <f>Calculations!BU7</f>
        <v>1</v>
      </c>
      <c r="I11" s="261">
        <f>Calculations!BV7</f>
        <v>0</v>
      </c>
      <c r="J11" s="262">
        <f>Calculations!BW7</f>
        <v>0</v>
      </c>
      <c r="K11" s="245">
        <f>Calculations!BX7</f>
        <v>11417</v>
      </c>
    </row>
    <row r="12" spans="1:15" x14ac:dyDescent="0.3">
      <c r="B12" s="183" t="str">
        <f>Calculations!BO8</f>
        <v>Mid And South Essex</v>
      </c>
      <c r="C12" s="263">
        <f>Calculations!BP8</f>
        <v>98.750975800156127</v>
      </c>
      <c r="D12" s="270">
        <f>Calculations!BQ8</f>
        <v>26565</v>
      </c>
      <c r="E12" s="263">
        <f>Calculations!BR8</f>
        <v>1.2453068659157651</v>
      </c>
      <c r="F12" s="270">
        <f>Calculations!BS8</f>
        <v>335</v>
      </c>
      <c r="G12" s="263">
        <f>Calculations!BT8</f>
        <v>3.7173339281067622E-3</v>
      </c>
      <c r="H12" s="270">
        <f>Calculations!BU8</f>
        <v>1</v>
      </c>
      <c r="I12" s="263">
        <f>Calculations!BV8</f>
        <v>0</v>
      </c>
      <c r="J12" s="270">
        <f>Calculations!BW8</f>
        <v>0</v>
      </c>
      <c r="K12" s="246">
        <f>Calculations!BX8</f>
        <v>26901</v>
      </c>
    </row>
    <row r="13" spans="1:15" x14ac:dyDescent="0.3">
      <c r="B13" s="182" t="str">
        <f>Calculations!BO9</f>
        <v>Herefordshire &amp; Worcestershire</v>
      </c>
      <c r="C13" s="261">
        <f>Calculations!BP9</f>
        <v>98.419744318181827</v>
      </c>
      <c r="D13" s="262">
        <f>Calculations!BQ9</f>
        <v>16629</v>
      </c>
      <c r="E13" s="261">
        <f>Calculations!BR9</f>
        <v>1.5743371212121211</v>
      </c>
      <c r="F13" s="262">
        <f>Calculations!BS9</f>
        <v>266</v>
      </c>
      <c r="G13" s="261">
        <f>Calculations!BT9</f>
        <v>5.918560606060606E-3</v>
      </c>
      <c r="H13" s="262">
        <f>Calculations!BU9</f>
        <v>1</v>
      </c>
      <c r="I13" s="261">
        <f>Calculations!BV9</f>
        <v>0</v>
      </c>
      <c r="J13" s="262">
        <f>Calculations!BW9</f>
        <v>0</v>
      </c>
      <c r="K13" s="245">
        <f>Calculations!BX9</f>
        <v>16896</v>
      </c>
    </row>
    <row r="14" spans="1:15" x14ac:dyDescent="0.3">
      <c r="B14" s="183" t="str">
        <f>Calculations!BO10</f>
        <v>Kent &amp; Medway</v>
      </c>
      <c r="C14" s="263">
        <f>Calculations!BP10</f>
        <v>98.354038013311879</v>
      </c>
      <c r="D14" s="270">
        <f>Calculations!BQ10</f>
        <v>40932</v>
      </c>
      <c r="E14" s="263">
        <f>Calculations!BR10</f>
        <v>1.6339476656174159</v>
      </c>
      <c r="F14" s="270">
        <f>Calculations!BS10</f>
        <v>680</v>
      </c>
      <c r="G14" s="263">
        <f>Calculations!BT10</f>
        <v>1.2014321070716295E-2</v>
      </c>
      <c r="H14" s="270">
        <f>Calculations!BU10</f>
        <v>5</v>
      </c>
      <c r="I14" s="263">
        <f>Calculations!BV10</f>
        <v>0</v>
      </c>
      <c r="J14" s="270">
        <f>Calculations!BW10</f>
        <v>0</v>
      </c>
      <c r="K14" s="246">
        <f>Calculations!BX10</f>
        <v>41617</v>
      </c>
    </row>
    <row r="15" spans="1:15" x14ac:dyDescent="0.3">
      <c r="B15" s="182" t="str">
        <f>Calculations!BO11</f>
        <v>Lincolnshire</v>
      </c>
      <c r="C15" s="261">
        <f>Calculations!BP11</f>
        <v>98.193258426966295</v>
      </c>
      <c r="D15" s="262">
        <f>Calculations!BQ11</f>
        <v>21848</v>
      </c>
      <c r="E15" s="261">
        <f>Calculations!BR11</f>
        <v>1.8022471910112359</v>
      </c>
      <c r="F15" s="262">
        <f>Calculations!BS11</f>
        <v>401</v>
      </c>
      <c r="G15" s="261">
        <f>Calculations!BT11</f>
        <v>4.4943820224719105E-3</v>
      </c>
      <c r="H15" s="262">
        <f>Calculations!BU11</f>
        <v>1</v>
      </c>
      <c r="I15" s="261">
        <f>Calculations!BV11</f>
        <v>0</v>
      </c>
      <c r="J15" s="262">
        <f>Calculations!BW11</f>
        <v>0</v>
      </c>
      <c r="K15" s="245">
        <f>Calculations!BX11</f>
        <v>22250</v>
      </c>
    </row>
    <row r="16" spans="1:15" x14ac:dyDescent="0.3">
      <c r="B16" s="183" t="str">
        <f>Calculations!BO12</f>
        <v>Hampshire &amp; The Isle Of Wight</v>
      </c>
      <c r="C16" s="263">
        <f>Calculations!BP12</f>
        <v>98.154756527238234</v>
      </c>
      <c r="D16" s="270">
        <f>Calculations!BQ12</f>
        <v>43459</v>
      </c>
      <c r="E16" s="263">
        <f>Calculations!BR12</f>
        <v>1.8384677929352247</v>
      </c>
      <c r="F16" s="270">
        <f>Calculations!BS12</f>
        <v>814</v>
      </c>
      <c r="G16" s="263">
        <f>Calculations!BT12</f>
        <v>6.7756798265425962E-3</v>
      </c>
      <c r="H16" s="270">
        <f>Calculations!BU12</f>
        <v>3</v>
      </c>
      <c r="I16" s="263">
        <f>Calculations!BV12</f>
        <v>0</v>
      </c>
      <c r="J16" s="270">
        <f>Calculations!BW12</f>
        <v>0</v>
      </c>
      <c r="K16" s="246">
        <f>Calculations!BX12</f>
        <v>44276</v>
      </c>
    </row>
    <row r="17" spans="2:11" x14ac:dyDescent="0.3">
      <c r="B17" s="182" t="str">
        <f>Calculations!BO13</f>
        <v>Nottingham &amp; Nottinghamshire H&amp;C</v>
      </c>
      <c r="C17" s="261">
        <f>Calculations!BP13</f>
        <v>98.054945886626811</v>
      </c>
      <c r="D17" s="262">
        <f>Calculations!BQ13</f>
        <v>25912</v>
      </c>
      <c r="E17" s="261">
        <f>Calculations!BR13</f>
        <v>1.9337016574585635</v>
      </c>
      <c r="F17" s="262">
        <f>Calculations!BS13</f>
        <v>511</v>
      </c>
      <c r="G17" s="261">
        <f>Calculations!BT13</f>
        <v>1.1352455914629531E-2</v>
      </c>
      <c r="H17" s="262">
        <f>Calculations!BU13</f>
        <v>3</v>
      </c>
      <c r="I17" s="261">
        <f>Calculations!BV13</f>
        <v>0</v>
      </c>
      <c r="J17" s="262">
        <f>Calculations!BW13</f>
        <v>0</v>
      </c>
      <c r="K17" s="245">
        <f>Calculations!BX13</f>
        <v>26426</v>
      </c>
    </row>
    <row r="18" spans="2:11" x14ac:dyDescent="0.3">
      <c r="B18" s="183" t="str">
        <f>Calculations!BO14</f>
        <v>Bucks, Oxfordshire &amp; Berkshire West</v>
      </c>
      <c r="C18" s="263">
        <f>Calculations!BP14</f>
        <v>97.902779202133118</v>
      </c>
      <c r="D18" s="270">
        <f>Calculations!BQ14</f>
        <v>38186</v>
      </c>
      <c r="E18" s="263">
        <f>Calculations!BR14</f>
        <v>2.0920931186544971</v>
      </c>
      <c r="F18" s="270">
        <f>Calculations!BS14</f>
        <v>816</v>
      </c>
      <c r="G18" s="263">
        <f>Calculations!BT14</f>
        <v>5.1276792123884727E-3</v>
      </c>
      <c r="H18" s="270">
        <f>Calculations!BU14</f>
        <v>2</v>
      </c>
      <c r="I18" s="263">
        <f>Calculations!BV14</f>
        <v>0</v>
      </c>
      <c r="J18" s="270">
        <f>Calculations!BW14</f>
        <v>0</v>
      </c>
      <c r="K18" s="246">
        <f>Calculations!BX14</f>
        <v>39004</v>
      </c>
    </row>
    <row r="19" spans="2:11" x14ac:dyDescent="0.3">
      <c r="B19" s="182" t="str">
        <f>Calculations!BO15</f>
        <v>Sussex &amp; East Surrey</v>
      </c>
      <c r="C19" s="261">
        <f>Calculations!BP15</f>
        <v>97.893867924528294</v>
      </c>
      <c r="D19" s="262">
        <f>Calculations!BQ15</f>
        <v>41507</v>
      </c>
      <c r="E19" s="261">
        <f>Calculations!BR15</f>
        <v>2.0896226415094343</v>
      </c>
      <c r="F19" s="262">
        <f>Calculations!BS15</f>
        <v>886</v>
      </c>
      <c r="G19" s="261">
        <f>Calculations!BT15</f>
        <v>1.6509433962264151E-2</v>
      </c>
      <c r="H19" s="262">
        <f>Calculations!BU15</f>
        <v>7</v>
      </c>
      <c r="I19" s="261">
        <f>Calculations!BV15</f>
        <v>0</v>
      </c>
      <c r="J19" s="262">
        <f>Calculations!BW15</f>
        <v>0</v>
      </c>
      <c r="K19" s="245">
        <f>Calculations!BX15</f>
        <v>42400</v>
      </c>
    </row>
    <row r="20" spans="2:11" x14ac:dyDescent="0.3">
      <c r="B20" s="183" t="str">
        <f>Calculations!BO16</f>
        <v>Bristol, N Somerset &amp; S Gloucs</v>
      </c>
      <c r="C20" s="263">
        <f>Calculations!BP16</f>
        <v>97.687607156987738</v>
      </c>
      <c r="D20" s="270">
        <f>Calculations!BQ16</f>
        <v>22221</v>
      </c>
      <c r="E20" s="263">
        <f>Calculations!BR16</f>
        <v>2.2904119224513124</v>
      </c>
      <c r="F20" s="270">
        <f>Calculations!BS16</f>
        <v>521</v>
      </c>
      <c r="G20" s="263">
        <f>Calculations!BT16</f>
        <v>2.1980920560953094E-2</v>
      </c>
      <c r="H20" s="270">
        <f>Calculations!BU16</f>
        <v>5</v>
      </c>
      <c r="I20" s="263">
        <f>Calculations!BV16</f>
        <v>0</v>
      </c>
      <c r="J20" s="270">
        <f>Calculations!BW16</f>
        <v>0</v>
      </c>
      <c r="K20" s="246">
        <f>Calculations!BX16</f>
        <v>22747</v>
      </c>
    </row>
    <row r="21" spans="2:11" x14ac:dyDescent="0.3">
      <c r="B21" s="182" t="str">
        <f>Calculations!BO17</f>
        <v>Norfolk &amp; Waveney H&amp;C Partnership</v>
      </c>
      <c r="C21" s="261">
        <f>Calculations!BP17</f>
        <v>97.588728029826171</v>
      </c>
      <c r="D21" s="262">
        <f>Calculations!BQ17</f>
        <v>20155</v>
      </c>
      <c r="E21" s="261">
        <f>Calculations!BR17</f>
        <v>2.3870624122403523</v>
      </c>
      <c r="F21" s="262">
        <f>Calculations!BS17</f>
        <v>493</v>
      </c>
      <c r="G21" s="261">
        <f>Calculations!BT17</f>
        <v>1.9367646346777709E-2</v>
      </c>
      <c r="H21" s="262">
        <f>Calculations!BU17</f>
        <v>4</v>
      </c>
      <c r="I21" s="261">
        <f>Calculations!BV17</f>
        <v>4.8419115866944274E-3</v>
      </c>
      <c r="J21" s="262">
        <f>Calculations!BW17</f>
        <v>1</v>
      </c>
      <c r="K21" s="245">
        <f>Calculations!BX17</f>
        <v>20653</v>
      </c>
    </row>
    <row r="22" spans="2:11" x14ac:dyDescent="0.3">
      <c r="B22" s="183" t="str">
        <f>Calculations!BO18</f>
        <v>Cheshire &amp; Merseyside</v>
      </c>
      <c r="C22" s="263">
        <f>Calculations!BP18</f>
        <v>97.41725197736109</v>
      </c>
      <c r="D22" s="270">
        <f>Calculations!BQ18</f>
        <v>109987</v>
      </c>
      <c r="E22" s="263">
        <f>Calculations!BR18</f>
        <v>2.5703479978388528</v>
      </c>
      <c r="F22" s="270">
        <f>Calculations!BS18</f>
        <v>2902</v>
      </c>
      <c r="G22" s="263">
        <f>Calculations!BT18</f>
        <v>1.2400024800049602E-2</v>
      </c>
      <c r="H22" s="270">
        <f>Calculations!BU18</f>
        <v>14</v>
      </c>
      <c r="I22" s="263">
        <f>Calculations!BV18</f>
        <v>0</v>
      </c>
      <c r="J22" s="270">
        <f>Calculations!BW18</f>
        <v>0</v>
      </c>
      <c r="K22" s="246">
        <f>Calculations!BX18</f>
        <v>112903</v>
      </c>
    </row>
    <row r="23" spans="2:11" x14ac:dyDescent="0.3">
      <c r="B23" s="182" t="str">
        <f>Calculations!BO19</f>
        <v>Hertfordshire &amp; West Essex</v>
      </c>
      <c r="C23" s="261">
        <f>Calculations!BP19</f>
        <v>97.352257636122175</v>
      </c>
      <c r="D23" s="262">
        <f>Calculations!BQ19</f>
        <v>35187</v>
      </c>
      <c r="E23" s="261">
        <f>Calculations!BR19</f>
        <v>2.6311420982735725</v>
      </c>
      <c r="F23" s="262">
        <f>Calculations!BS19</f>
        <v>951</v>
      </c>
      <c r="G23" s="261">
        <f>Calculations!BT19</f>
        <v>1.6600265604249667E-2</v>
      </c>
      <c r="H23" s="262">
        <f>Calculations!BU19</f>
        <v>6</v>
      </c>
      <c r="I23" s="261">
        <f>Calculations!BV19</f>
        <v>0</v>
      </c>
      <c r="J23" s="262">
        <f>Calculations!BW19</f>
        <v>0</v>
      </c>
      <c r="K23" s="245">
        <f>Calculations!BX19</f>
        <v>36144</v>
      </c>
    </row>
    <row r="24" spans="2:11" x14ac:dyDescent="0.3">
      <c r="B24" s="183" t="str">
        <f>Calculations!BO20</f>
        <v>Joined Up Care Derbyshire</v>
      </c>
      <c r="C24" s="263">
        <f>Calculations!BP20</f>
        <v>97.242375702754487</v>
      </c>
      <c r="D24" s="270">
        <f>Calculations!BQ20</f>
        <v>30961</v>
      </c>
      <c r="E24" s="263">
        <f>Calculations!BR20</f>
        <v>2.7482018907629007</v>
      </c>
      <c r="F24" s="270">
        <f>Calculations!BS20</f>
        <v>875</v>
      </c>
      <c r="G24" s="263">
        <f>Calculations!BT20</f>
        <v>9.4224064826156605E-3</v>
      </c>
      <c r="H24" s="270">
        <f>Calculations!BU20</f>
        <v>3</v>
      </c>
      <c r="I24" s="263">
        <f>Calculations!BV20</f>
        <v>0</v>
      </c>
      <c r="J24" s="270">
        <f>Calculations!BW20</f>
        <v>0</v>
      </c>
      <c r="K24" s="246">
        <f>Calculations!BX20</f>
        <v>31839</v>
      </c>
    </row>
    <row r="25" spans="2:11" x14ac:dyDescent="0.3">
      <c r="B25" s="182" t="str">
        <f>Calculations!BO21</f>
        <v>W Yorkshire &amp; Harrogate H&amp;C P/Ship</v>
      </c>
      <c r="C25" s="261">
        <f>Calculations!BP21</f>
        <v>97.093793225227344</v>
      </c>
      <c r="D25" s="262">
        <f>Calculations!BQ21</f>
        <v>65983</v>
      </c>
      <c r="E25" s="261">
        <f>Calculations!BR21</f>
        <v>2.8959062950645986</v>
      </c>
      <c r="F25" s="262">
        <f>Calculations!BS21</f>
        <v>1968</v>
      </c>
      <c r="G25" s="261">
        <f>Calculations!BT21</f>
        <v>8.8289826069042638E-3</v>
      </c>
      <c r="H25" s="262">
        <f>Calculations!BU21</f>
        <v>6</v>
      </c>
      <c r="I25" s="261">
        <f>Calculations!BV21</f>
        <v>1.4714971011507109E-3</v>
      </c>
      <c r="J25" s="262">
        <f>Calculations!BW21</f>
        <v>1</v>
      </c>
      <c r="K25" s="245">
        <f>Calculations!BX21</f>
        <v>67958</v>
      </c>
    </row>
    <row r="26" spans="2:11" x14ac:dyDescent="0.3">
      <c r="B26" s="183" t="str">
        <f>Calculations!BO22</f>
        <v>Coventry &amp; Warwickshire</v>
      </c>
      <c r="C26" s="263">
        <f>Calculations!BP22</f>
        <v>96.963579779628233</v>
      </c>
      <c r="D26" s="270">
        <f>Calculations!BQ22</f>
        <v>23056</v>
      </c>
      <c r="E26" s="263">
        <f>Calculations!BR22</f>
        <v>3.0111868113382121</v>
      </c>
      <c r="F26" s="270">
        <f>Calculations!BS22</f>
        <v>716</v>
      </c>
      <c r="G26" s="263">
        <f>Calculations!BT22</f>
        <v>2.5233409033560434E-2</v>
      </c>
      <c r="H26" s="270">
        <f>Calculations!BU22</f>
        <v>6</v>
      </c>
      <c r="I26" s="263">
        <f>Calculations!BV22</f>
        <v>0</v>
      </c>
      <c r="J26" s="270">
        <f>Calculations!BW22</f>
        <v>0</v>
      </c>
      <c r="K26" s="246">
        <f>Calculations!BX22</f>
        <v>23778</v>
      </c>
    </row>
    <row r="27" spans="2:11" x14ac:dyDescent="0.3">
      <c r="B27" s="182" t="str">
        <f>Calculations!BO23</f>
        <v>The Black Country &amp; West Birmingham</v>
      </c>
      <c r="C27" s="261">
        <f>Calculations!BP23</f>
        <v>96.732574179762523</v>
      </c>
      <c r="D27" s="262">
        <f>Calculations!BQ23</f>
        <v>35763</v>
      </c>
      <c r="E27" s="261">
        <f>Calculations!BR23</f>
        <v>3.2539017067431231</v>
      </c>
      <c r="F27" s="262">
        <f>Calculations!BS23</f>
        <v>1203</v>
      </c>
      <c r="G27" s="261">
        <f>Calculations!BT23</f>
        <v>1.3524113494360444E-2</v>
      </c>
      <c r="H27" s="262">
        <f>Calculations!BU23</f>
        <v>5</v>
      </c>
      <c r="I27" s="261">
        <f>Calculations!BV23</f>
        <v>0</v>
      </c>
      <c r="J27" s="262">
        <f>Calculations!BW23</f>
        <v>0</v>
      </c>
      <c r="K27" s="245">
        <f>Calculations!BX23</f>
        <v>36971</v>
      </c>
    </row>
    <row r="28" spans="2:11" x14ac:dyDescent="0.3">
      <c r="B28" s="183" t="str">
        <f>Calculations!BO24</f>
        <v>Staffordshire &amp; Stoke On Trent</v>
      </c>
      <c r="C28" s="263">
        <f>Calculations!BP24</f>
        <v>96.717363751584287</v>
      </c>
      <c r="D28" s="270">
        <f>Calculations!BQ24</f>
        <v>30524</v>
      </c>
      <c r="E28" s="263">
        <f>Calculations!BR24</f>
        <v>3.2731305449936632</v>
      </c>
      <c r="F28" s="270">
        <f>Calculations!BS24</f>
        <v>1033</v>
      </c>
      <c r="G28" s="263">
        <f>Calculations!BT24</f>
        <v>9.5057034220532317E-3</v>
      </c>
      <c r="H28" s="270">
        <f>Calculations!BU24</f>
        <v>3</v>
      </c>
      <c r="I28" s="263">
        <f>Calculations!BV24</f>
        <v>0</v>
      </c>
      <c r="J28" s="270">
        <f>Calculations!BW24</f>
        <v>0</v>
      </c>
      <c r="K28" s="246">
        <f>Calculations!BX24</f>
        <v>31560</v>
      </c>
    </row>
    <row r="29" spans="2:11" x14ac:dyDescent="0.3">
      <c r="B29" s="182" t="str">
        <f>Calculations!BO25</f>
        <v>Surrey Heartlands H&amp;C Partnership</v>
      </c>
      <c r="C29" s="261">
        <f>Calculations!BP25</f>
        <v>96.474735605170395</v>
      </c>
      <c r="D29" s="262">
        <f>Calculations!BQ25</f>
        <v>24630</v>
      </c>
      <c r="E29" s="261">
        <f>Calculations!BR25</f>
        <v>3.5213474343909126</v>
      </c>
      <c r="F29" s="262">
        <f>Calculations!BS25</f>
        <v>899</v>
      </c>
      <c r="G29" s="261">
        <f>Calculations!BT25</f>
        <v>0</v>
      </c>
      <c r="H29" s="262">
        <f>Calculations!BU25</f>
        <v>0</v>
      </c>
      <c r="I29" s="261">
        <f>Calculations!BV25</f>
        <v>3.9169604386995686E-3</v>
      </c>
      <c r="J29" s="262">
        <f>Calculations!BW25</f>
        <v>1</v>
      </c>
      <c r="K29" s="245">
        <f>Calculations!BX25</f>
        <v>25530</v>
      </c>
    </row>
    <row r="30" spans="2:11" x14ac:dyDescent="0.3">
      <c r="B30" s="183" t="str">
        <f>Calculations!BO26</f>
        <v>Devon</v>
      </c>
      <c r="C30" s="263">
        <f>Calculations!BP26</f>
        <v>96.363338520763378</v>
      </c>
      <c r="D30" s="270">
        <f>Calculations!BQ26</f>
        <v>23530</v>
      </c>
      <c r="E30" s="263">
        <f>Calculations!BR26</f>
        <v>3.6325661397329836</v>
      </c>
      <c r="F30" s="270">
        <f>Calculations!BS26</f>
        <v>887</v>
      </c>
      <c r="G30" s="263">
        <f>Calculations!BT26</f>
        <v>4.0953395036448514E-3</v>
      </c>
      <c r="H30" s="270">
        <f>Calculations!BU26</f>
        <v>1</v>
      </c>
      <c r="I30" s="263">
        <f>Calculations!BV26</f>
        <v>0</v>
      </c>
      <c r="J30" s="270">
        <f>Calculations!BW26</f>
        <v>0</v>
      </c>
      <c r="K30" s="246">
        <f>Calculations!BX26</f>
        <v>24418</v>
      </c>
    </row>
    <row r="31" spans="2:11" x14ac:dyDescent="0.3">
      <c r="B31" s="182" t="str">
        <f>Calculations!BO27</f>
        <v>Cambridgeshire &amp; Peterborough</v>
      </c>
      <c r="C31" s="261">
        <f>Calculations!BP27</f>
        <v>96.177390232087021</v>
      </c>
      <c r="D31" s="262">
        <f>Calculations!BQ27</f>
        <v>21839</v>
      </c>
      <c r="E31" s="261">
        <f>Calculations!BR27</f>
        <v>3.8138019113048838</v>
      </c>
      <c r="F31" s="262">
        <f>Calculations!BS27</f>
        <v>866</v>
      </c>
      <c r="G31" s="261">
        <f>Calculations!BT27</f>
        <v>8.8078566080944196E-3</v>
      </c>
      <c r="H31" s="262">
        <f>Calculations!BU27</f>
        <v>2</v>
      </c>
      <c r="I31" s="261">
        <f>Calculations!BV27</f>
        <v>0</v>
      </c>
      <c r="J31" s="262">
        <f>Calculations!BW27</f>
        <v>0</v>
      </c>
      <c r="K31" s="245">
        <f>Calculations!BX27</f>
        <v>22707</v>
      </c>
    </row>
    <row r="32" spans="2:11" x14ac:dyDescent="0.3">
      <c r="B32" s="183" t="str">
        <f>Calculations!BO28</f>
        <v>Our Healthier South East London</v>
      </c>
      <c r="C32" s="263">
        <f>Calculations!BP28</f>
        <v>95.999605483775525</v>
      </c>
      <c r="D32" s="270">
        <f>Calculations!BQ28</f>
        <v>48667</v>
      </c>
      <c r="E32" s="263">
        <f>Calculations!BR28</f>
        <v>3.9944767728572841</v>
      </c>
      <c r="F32" s="270">
        <f>Calculations!BS28</f>
        <v>2025</v>
      </c>
      <c r="G32" s="263">
        <f>Calculations!BT28</f>
        <v>5.9177433671959755E-3</v>
      </c>
      <c r="H32" s="270">
        <f>Calculations!BU28</f>
        <v>3</v>
      </c>
      <c r="I32" s="263">
        <f>Calculations!BV28</f>
        <v>0</v>
      </c>
      <c r="J32" s="270">
        <f>Calculations!BW28</f>
        <v>0</v>
      </c>
      <c r="K32" s="246">
        <f>Calculations!BX28</f>
        <v>50695</v>
      </c>
    </row>
    <row r="33" spans="2:11" x14ac:dyDescent="0.3">
      <c r="B33" s="182" t="str">
        <f>Calculations!BO29</f>
        <v>South Yorkshire &amp; Bassetlaw</v>
      </c>
      <c r="C33" s="261">
        <f>Calculations!BP29</f>
        <v>95.895573929001316</v>
      </c>
      <c r="D33" s="262">
        <f>Calculations!BQ29</f>
        <v>48597</v>
      </c>
      <c r="E33" s="261">
        <f>Calculations!BR29</f>
        <v>4.0906130986443561</v>
      </c>
      <c r="F33" s="262">
        <f>Calculations!BS29</f>
        <v>2073</v>
      </c>
      <c r="G33" s="261">
        <f>Calculations!BT29</f>
        <v>1.3812972354322472E-2</v>
      </c>
      <c r="H33" s="262">
        <f>Calculations!BU29</f>
        <v>7</v>
      </c>
      <c r="I33" s="261">
        <f>Calculations!BV29</f>
        <v>0</v>
      </c>
      <c r="J33" s="262">
        <f>Calculations!BW29</f>
        <v>0</v>
      </c>
      <c r="K33" s="245">
        <f>Calculations!BX29</f>
        <v>50677</v>
      </c>
    </row>
    <row r="34" spans="2:11" x14ac:dyDescent="0.3">
      <c r="B34" s="183" t="str">
        <f>Calculations!BO30</f>
        <v>Birmingham &amp; Solihull</v>
      </c>
      <c r="C34" s="263">
        <f>Calculations!BP30</f>
        <v>95.803850075703735</v>
      </c>
      <c r="D34" s="270">
        <f>Calculations!BQ30</f>
        <v>31005</v>
      </c>
      <c r="E34" s="263">
        <f>Calculations!BR30</f>
        <v>4.1837901307048178</v>
      </c>
      <c r="F34" s="270">
        <f>Calculations!BS30</f>
        <v>1354</v>
      </c>
      <c r="G34" s="263">
        <f>Calculations!BT30</f>
        <v>9.2698451935852681E-3</v>
      </c>
      <c r="H34" s="270">
        <f>Calculations!BU30</f>
        <v>3</v>
      </c>
      <c r="I34" s="263">
        <f>Calculations!BV30</f>
        <v>3.0899483978617556E-3</v>
      </c>
      <c r="J34" s="270">
        <f>Calculations!BW30</f>
        <v>1</v>
      </c>
      <c r="K34" s="246">
        <f>Calculations!BX30</f>
        <v>32363</v>
      </c>
    </row>
    <row r="35" spans="2:11" x14ac:dyDescent="0.3">
      <c r="B35" s="182" t="str">
        <f>Calculations!BO31</f>
        <v>Healthier Lancashire &amp; South Cumbria</v>
      </c>
      <c r="C35" s="261">
        <f>Calculations!BP31</f>
        <v>95.507118180149206</v>
      </c>
      <c r="D35" s="262">
        <f>Calculations!BQ31</f>
        <v>57225</v>
      </c>
      <c r="E35" s="261">
        <f>Calculations!BR31</f>
        <v>4.4611712869469429</v>
      </c>
      <c r="F35" s="262">
        <f>Calculations!BS31</f>
        <v>2673</v>
      </c>
      <c r="G35" s="261">
        <f>Calculations!BT31</f>
        <v>3.0041557487858202E-2</v>
      </c>
      <c r="H35" s="262">
        <f>Calculations!BU31</f>
        <v>18</v>
      </c>
      <c r="I35" s="261">
        <f>Calculations!BV31</f>
        <v>1.6689754159921225E-3</v>
      </c>
      <c r="J35" s="262">
        <f>Calculations!BW31</f>
        <v>1</v>
      </c>
      <c r="K35" s="245">
        <f>Calculations!BX31</f>
        <v>59917</v>
      </c>
    </row>
    <row r="36" spans="2:11" x14ac:dyDescent="0.3">
      <c r="B36" s="183" t="str">
        <f>Calculations!BO32</f>
        <v>Humber, Coast &amp; Vale</v>
      </c>
      <c r="C36" s="263">
        <f>Calculations!BP32</f>
        <v>95.368061328161076</v>
      </c>
      <c r="D36" s="270">
        <f>Calculations!BQ32</f>
        <v>41302</v>
      </c>
      <c r="E36" s="263">
        <f>Calculations!BR32</f>
        <v>4.6157753763738807</v>
      </c>
      <c r="F36" s="270">
        <f>Calculations!BS32</f>
        <v>1999</v>
      </c>
      <c r="G36" s="263">
        <f>Calculations!BT32</f>
        <v>1.6163295465041101E-2</v>
      </c>
      <c r="H36" s="270">
        <f>Calculations!BU32</f>
        <v>7</v>
      </c>
      <c r="I36" s="263">
        <f>Calculations!BV32</f>
        <v>0</v>
      </c>
      <c r="J36" s="270">
        <f>Calculations!BW32</f>
        <v>0</v>
      </c>
      <c r="K36" s="246">
        <f>Calculations!BX32</f>
        <v>43308</v>
      </c>
    </row>
    <row r="37" spans="2:11" x14ac:dyDescent="0.3">
      <c r="B37" s="182" t="str">
        <f>Calculations!BO33</f>
        <v>Suffolk &amp; North East Essex</v>
      </c>
      <c r="C37" s="261">
        <f>Calculations!BP33</f>
        <v>95.295709949963097</v>
      </c>
      <c r="D37" s="262">
        <f>Calculations!BQ33</f>
        <v>23235</v>
      </c>
      <c r="E37" s="261">
        <f>Calculations!BR33</f>
        <v>4.6919858912312362</v>
      </c>
      <c r="F37" s="262">
        <f>Calculations!BS33</f>
        <v>1144</v>
      </c>
      <c r="G37" s="261">
        <f>Calculations!BT33</f>
        <v>1.2304158805676316E-2</v>
      </c>
      <c r="H37" s="262">
        <f>Calculations!BU33</f>
        <v>3</v>
      </c>
      <c r="I37" s="261">
        <f>Calculations!BV33</f>
        <v>0</v>
      </c>
      <c r="J37" s="262">
        <f>Calculations!BW33</f>
        <v>0</v>
      </c>
      <c r="K37" s="245">
        <f>Calculations!BX33</f>
        <v>24382</v>
      </c>
    </row>
    <row r="38" spans="2:11" x14ac:dyDescent="0.3">
      <c r="B38" s="183" t="str">
        <f>Calculations!BO34</f>
        <v>Bath &amp; NE Somerset, Swindon &amp; Wilts</v>
      </c>
      <c r="C38" s="263">
        <f>Calculations!BP34</f>
        <v>95.120232537655241</v>
      </c>
      <c r="D38" s="270">
        <f>Calculations!BQ34</f>
        <v>21598</v>
      </c>
      <c r="E38" s="263">
        <f>Calculations!BR34</f>
        <v>4.875363340086321</v>
      </c>
      <c r="F38" s="270">
        <f>Calculations!BS34</f>
        <v>1107</v>
      </c>
      <c r="G38" s="263">
        <f>Calculations!BT34</f>
        <v>4.404122258433894E-3</v>
      </c>
      <c r="H38" s="270">
        <f>Calculations!BU34</f>
        <v>1</v>
      </c>
      <c r="I38" s="263">
        <f>Calculations!BV34</f>
        <v>0</v>
      </c>
      <c r="J38" s="270">
        <f>Calculations!BW34</f>
        <v>0</v>
      </c>
      <c r="K38" s="246">
        <f>Calculations!BX34</f>
        <v>22706</v>
      </c>
    </row>
    <row r="39" spans="2:11" x14ac:dyDescent="0.3">
      <c r="B39" s="182" t="str">
        <f>Calculations!BO35</f>
        <v>Dorset</v>
      </c>
      <c r="C39" s="261">
        <f>Calculations!BP35</f>
        <v>94.854889032789785</v>
      </c>
      <c r="D39" s="262">
        <f>Calculations!BQ35</f>
        <v>16113</v>
      </c>
      <c r="E39" s="261">
        <f>Calculations!BR35</f>
        <v>5.1392241125566613</v>
      </c>
      <c r="F39" s="262">
        <f>Calculations!BS35</f>
        <v>873</v>
      </c>
      <c r="G39" s="261">
        <f>Calculations!BT35</f>
        <v>5.8868546535586035E-3</v>
      </c>
      <c r="H39" s="262">
        <f>Calculations!BU35</f>
        <v>1</v>
      </c>
      <c r="I39" s="261">
        <f>Calculations!BV35</f>
        <v>0</v>
      </c>
      <c r="J39" s="262">
        <f>Calculations!BW35</f>
        <v>0</v>
      </c>
      <c r="K39" s="245">
        <f>Calculations!BX35</f>
        <v>16987</v>
      </c>
    </row>
    <row r="40" spans="2:11" x14ac:dyDescent="0.3">
      <c r="B40" s="183" t="str">
        <f>Calculations!BO36</f>
        <v>Shropshire &amp; Telford &amp; Wrekin</v>
      </c>
      <c r="C40" s="263">
        <f>Calculations!BP36</f>
        <v>94.8439458136898</v>
      </c>
      <c r="D40" s="270">
        <f>Calculations!BQ36</f>
        <v>15893</v>
      </c>
      <c r="E40" s="263">
        <f>Calculations!BR36</f>
        <v>5.1500865310019694</v>
      </c>
      <c r="F40" s="270">
        <f>Calculations!BS36</f>
        <v>863</v>
      </c>
      <c r="G40" s="263">
        <f>Calculations!BT36</f>
        <v>5.9676553082293965E-3</v>
      </c>
      <c r="H40" s="270">
        <f>Calculations!BU36</f>
        <v>1</v>
      </c>
      <c r="I40" s="263">
        <f>Calculations!BV36</f>
        <v>0</v>
      </c>
      <c r="J40" s="270">
        <f>Calculations!BW36</f>
        <v>0</v>
      </c>
      <c r="K40" s="246">
        <f>Calculations!BX36</f>
        <v>16757</v>
      </c>
    </row>
    <row r="41" spans="2:11" x14ac:dyDescent="0.3">
      <c r="B41" s="182" t="str">
        <f>Calculations!BO37</f>
        <v>North London Partners In H&amp;C</v>
      </c>
      <c r="C41" s="261">
        <f>Calculations!BP37</f>
        <v>94.758914100486223</v>
      </c>
      <c r="D41" s="262">
        <f>Calculations!BQ37</f>
        <v>46773</v>
      </c>
      <c r="E41" s="261">
        <f>Calculations!BR37</f>
        <v>5.2269043760129659</v>
      </c>
      <c r="F41" s="262">
        <f>Calculations!BS37</f>
        <v>2580</v>
      </c>
      <c r="G41" s="261">
        <f>Calculations!BT37</f>
        <v>1.4181523500810374E-2</v>
      </c>
      <c r="H41" s="262">
        <f>Calculations!BU37</f>
        <v>7</v>
      </c>
      <c r="I41" s="261">
        <f>Calculations!BV37</f>
        <v>0</v>
      </c>
      <c r="J41" s="262">
        <f>Calculations!BW37</f>
        <v>0</v>
      </c>
      <c r="K41" s="245">
        <f>Calculations!BX37</f>
        <v>49360</v>
      </c>
    </row>
    <row r="42" spans="2:11" x14ac:dyDescent="0.3">
      <c r="B42" s="183" t="str">
        <f>Calculations!BO38</f>
        <v>Leicester, Leicestershire &amp; Rutland</v>
      </c>
      <c r="C42" s="263">
        <f>Calculations!BP38</f>
        <v>94.447856528681982</v>
      </c>
      <c r="D42" s="270">
        <f>Calculations!BQ38</f>
        <v>30756</v>
      </c>
      <c r="E42" s="263">
        <f>Calculations!BR38</f>
        <v>5.5460017196904552</v>
      </c>
      <c r="F42" s="270">
        <f>Calculations!BS38</f>
        <v>1806</v>
      </c>
      <c r="G42" s="263">
        <f>Calculations!BT38</f>
        <v>6.1417516275641812E-3</v>
      </c>
      <c r="H42" s="270">
        <f>Calculations!BU38</f>
        <v>2</v>
      </c>
      <c r="I42" s="263">
        <f>Calculations!BV38</f>
        <v>0</v>
      </c>
      <c r="J42" s="270">
        <f>Calculations!BW38</f>
        <v>0</v>
      </c>
      <c r="K42" s="246">
        <f>Calculations!BX38</f>
        <v>32564</v>
      </c>
    </row>
    <row r="43" spans="2:11" x14ac:dyDescent="0.3">
      <c r="B43" s="182" t="str">
        <f>Calculations!BO39</f>
        <v>East London Health &amp; Care P/Ship</v>
      </c>
      <c r="C43" s="261">
        <f>Calculations!BP39</f>
        <v>94.407275416890798</v>
      </c>
      <c r="D43" s="262">
        <f>Calculations!BQ39</f>
        <v>56161</v>
      </c>
      <c r="E43" s="261">
        <f>Calculations!BR39</f>
        <v>5.589362560516407</v>
      </c>
      <c r="F43" s="262">
        <f>Calculations!BS39</f>
        <v>3325</v>
      </c>
      <c r="G43" s="261">
        <f>Calculations!BT39</f>
        <v>3.3620225927918231E-3</v>
      </c>
      <c r="H43" s="262">
        <f>Calculations!BU39</f>
        <v>2</v>
      </c>
      <c r="I43" s="261">
        <f>Calculations!BV39</f>
        <v>0</v>
      </c>
      <c r="J43" s="262">
        <f>Calculations!BW39</f>
        <v>0</v>
      </c>
      <c r="K43" s="245">
        <f>Calculations!BX39</f>
        <v>59488</v>
      </c>
    </row>
    <row r="44" spans="2:11" x14ac:dyDescent="0.3">
      <c r="B44" s="183" t="str">
        <f>Calculations!BO40</f>
        <v>Bedfordshire, Luton &amp; Milton Keynes</v>
      </c>
      <c r="C44" s="263">
        <f>Calculations!BP40</f>
        <v>94.261165599416387</v>
      </c>
      <c r="D44" s="270">
        <f>Calculations!BQ40</f>
        <v>23258</v>
      </c>
      <c r="E44" s="263">
        <f>Calculations!BR40</f>
        <v>5.7307287022777018</v>
      </c>
      <c r="F44" s="270">
        <f>Calculations!BS40</f>
        <v>1414</v>
      </c>
      <c r="G44" s="263">
        <f>Calculations!BT40</f>
        <v>8.1056983059090548E-3</v>
      </c>
      <c r="H44" s="270">
        <f>Calculations!BU40</f>
        <v>2</v>
      </c>
      <c r="I44" s="263">
        <f>Calculations!BV40</f>
        <v>0</v>
      </c>
      <c r="J44" s="270">
        <f>Calculations!BW40</f>
        <v>0</v>
      </c>
      <c r="K44" s="246">
        <f>Calculations!BX40</f>
        <v>24674</v>
      </c>
    </row>
    <row r="45" spans="2:11" x14ac:dyDescent="0.3">
      <c r="B45" s="182" t="str">
        <f>Calculations!BO41</f>
        <v>Northamptonshire</v>
      </c>
      <c r="C45" s="261">
        <f>Calculations!BP41</f>
        <v>94.232022593960465</v>
      </c>
      <c r="D45" s="262">
        <f>Calculations!BQ41</f>
        <v>17350</v>
      </c>
      <c r="E45" s="261">
        <f>Calculations!BR41</f>
        <v>5.7571149250488816</v>
      </c>
      <c r="F45" s="262">
        <f>Calculations!BS41</f>
        <v>1060</v>
      </c>
      <c r="G45" s="261">
        <f>Calculations!BT41</f>
        <v>1.0862480990658266E-2</v>
      </c>
      <c r="H45" s="262">
        <f>Calculations!BU41</f>
        <v>2</v>
      </c>
      <c r="I45" s="261">
        <f>Calculations!BV41</f>
        <v>0</v>
      </c>
      <c r="J45" s="262">
        <f>Calculations!BW41</f>
        <v>0</v>
      </c>
      <c r="K45" s="245">
        <f>Calculations!BX41</f>
        <v>18412</v>
      </c>
    </row>
    <row r="46" spans="2:11" x14ac:dyDescent="0.3">
      <c r="B46" s="183" t="str">
        <f>Calculations!BO42</f>
        <v>Cumbria &amp; North East</v>
      </c>
      <c r="C46" s="263">
        <f>Calculations!BP42</f>
        <v>93.91575091575092</v>
      </c>
      <c r="D46" s="270">
        <f>Calculations!BQ42</f>
        <v>76917</v>
      </c>
      <c r="E46" s="263">
        <f>Calculations!BR42</f>
        <v>6.0769230769230766</v>
      </c>
      <c r="F46" s="270">
        <f>Calculations!BS42</f>
        <v>4977</v>
      </c>
      <c r="G46" s="263">
        <f>Calculations!BT42</f>
        <v>7.326007326007326E-3</v>
      </c>
      <c r="H46" s="270">
        <f>Calculations!BU42</f>
        <v>6</v>
      </c>
      <c r="I46" s="263">
        <f>Calculations!BV42</f>
        <v>0</v>
      </c>
      <c r="J46" s="270">
        <f>Calculations!BW42</f>
        <v>0</v>
      </c>
      <c r="K46" s="246">
        <f>Calculations!BX42</f>
        <v>81900</v>
      </c>
    </row>
    <row r="47" spans="2:11" x14ac:dyDescent="0.3">
      <c r="B47" s="182" t="str">
        <f>Calculations!BO43</f>
        <v>NW London Health &amp; Care Partnership</v>
      </c>
      <c r="C47" s="261">
        <f>Calculations!BP43</f>
        <v>93.564466929543926</v>
      </c>
      <c r="D47" s="262">
        <f>Calculations!BQ43</f>
        <v>75456</v>
      </c>
      <c r="E47" s="261">
        <f>Calculations!BR43</f>
        <v>6.4280931478312624</v>
      </c>
      <c r="F47" s="262">
        <f>Calculations!BS43</f>
        <v>5184</v>
      </c>
      <c r="G47" s="261">
        <f>Calculations!BT43</f>
        <v>7.4399226248047018E-3</v>
      </c>
      <c r="H47" s="262">
        <f>Calculations!BU43</f>
        <v>6</v>
      </c>
      <c r="I47" s="261">
        <f>Calculations!BV43</f>
        <v>0</v>
      </c>
      <c r="J47" s="262">
        <f>Calculations!BW43</f>
        <v>0</v>
      </c>
      <c r="K47" s="245">
        <f>Calculations!BX43</f>
        <v>80646</v>
      </c>
    </row>
    <row r="48" spans="2:11" x14ac:dyDescent="0.3">
      <c r="B48" s="183" t="str">
        <f>Calculations!BO44</f>
        <v>Greater Manchester HSC Partnership</v>
      </c>
      <c r="C48" s="263">
        <f>Calculations!BP44</f>
        <v>92.869865552752685</v>
      </c>
      <c r="D48" s="270">
        <f>Calculations!BQ44</f>
        <v>102715</v>
      </c>
      <c r="E48" s="263">
        <f>Calculations!BR44</f>
        <v>7.1183804848057433</v>
      </c>
      <c r="F48" s="270">
        <f>Calculations!BS44</f>
        <v>7873</v>
      </c>
      <c r="G48" s="263">
        <f>Calculations!BT44</f>
        <v>1.0849811484525457E-2</v>
      </c>
      <c r="H48" s="270">
        <f>Calculations!BU44</f>
        <v>12</v>
      </c>
      <c r="I48" s="263">
        <f>Calculations!BV44</f>
        <v>9.0415095704378802E-4</v>
      </c>
      <c r="J48" s="270">
        <f>Calculations!BW44</f>
        <v>1</v>
      </c>
      <c r="K48" s="246">
        <f>Calculations!BX44</f>
        <v>110601</v>
      </c>
    </row>
    <row r="49" spans="2:11" x14ac:dyDescent="0.3">
      <c r="B49" s="182" t="str">
        <f>Calculations!BO45</f>
        <v>SW London Health &amp; Care Partnership</v>
      </c>
      <c r="C49" s="261">
        <f>Calculations!BP45</f>
        <v>92.605368953443133</v>
      </c>
      <c r="D49" s="262">
        <f>Calculations!BQ45</f>
        <v>35704</v>
      </c>
      <c r="E49" s="261">
        <f>Calculations!BR45</f>
        <v>7.3868499546102973</v>
      </c>
      <c r="F49" s="262">
        <f>Calculations!BS45</f>
        <v>2848</v>
      </c>
      <c r="G49" s="261">
        <f>Calculations!BT45</f>
        <v>7.7810919465698351E-3</v>
      </c>
      <c r="H49" s="262">
        <f>Calculations!BU45</f>
        <v>3</v>
      </c>
      <c r="I49" s="261">
        <f>Calculations!BV45</f>
        <v>0</v>
      </c>
      <c r="J49" s="262">
        <f>Calculations!BW45</f>
        <v>0</v>
      </c>
      <c r="K49" s="245">
        <f>Calculations!BX45</f>
        <v>38555</v>
      </c>
    </row>
    <row r="50" spans="2:11" x14ac:dyDescent="0.3">
      <c r="B50" s="183" t="str">
        <f>Calculations!BO46</f>
        <v>Frimley Health &amp; Care ICS</v>
      </c>
      <c r="C50" s="263">
        <f>Calculations!BP46</f>
        <v>89.745993064017256</v>
      </c>
      <c r="D50" s="270">
        <f>Calculations!BQ46</f>
        <v>19150</v>
      </c>
      <c r="E50" s="263">
        <f>Calculations!BR46</f>
        <v>10.254006935982755</v>
      </c>
      <c r="F50" s="270">
        <f>Calculations!BS46</f>
        <v>2188</v>
      </c>
      <c r="G50" s="263">
        <f>Calculations!BT46</f>
        <v>0</v>
      </c>
      <c r="H50" s="270">
        <f>Calculations!BU46</f>
        <v>0</v>
      </c>
      <c r="I50" s="263">
        <f>Calculations!BV46</f>
        <v>0</v>
      </c>
      <c r="J50" s="270">
        <f>Calculations!BW46</f>
        <v>0</v>
      </c>
      <c r="K50" s="246">
        <f>Calculations!BX46</f>
        <v>21338</v>
      </c>
    </row>
    <row r="51" spans="2:11" x14ac:dyDescent="0.3">
      <c r="B51" s="21" t="s">
        <v>0</v>
      </c>
      <c r="C51" s="264">
        <f>Calculations!BP47</f>
        <v>95.850898727745616</v>
      </c>
      <c r="D51" s="271">
        <f>Calculations!BQ47</f>
        <v>1524267</v>
      </c>
      <c r="E51" s="264">
        <f>Calculations!BR47</f>
        <v>4.1382224659298421</v>
      </c>
      <c r="F51" s="271">
        <f>Calculations!BS47</f>
        <v>65808</v>
      </c>
      <c r="G51" s="264">
        <f>Calculations!BT47</f>
        <v>1.0501506683234314E-2</v>
      </c>
      <c r="H51" s="271">
        <f>Calculations!BU47</f>
        <v>167</v>
      </c>
      <c r="I51" s="264">
        <f>Calculations!BV47</f>
        <v>3.7729964131380766E-4</v>
      </c>
      <c r="J51" s="271">
        <f>Calculations!BW47</f>
        <v>6</v>
      </c>
      <c r="K51" s="247">
        <f>Calculations!BX47</f>
        <v>1590248</v>
      </c>
    </row>
  </sheetData>
  <sheetProtection algorithmName="SHA-512" hashValue="m86U0Uns2lQEMuvZnYgeIG+pth8vAbbVbqi/o6uyaGsnyrh3Lpny6lP1bNG2HF0o66sYzoVDFVudu8M2Y6/gIg==" saltValue="tWqjMIEpHDtCCIG29B4pkA==" spinCount="100000" sheet="1" objects="1" scenarios="1"/>
  <mergeCells count="9">
    <mergeCell ref="A3:M3"/>
    <mergeCell ref="A2:M2"/>
    <mergeCell ref="A4:O4"/>
    <mergeCell ref="C7:D7"/>
    <mergeCell ref="E7:F7"/>
    <mergeCell ref="G7:H7"/>
    <mergeCell ref="I7:J7"/>
    <mergeCell ref="C5:G5"/>
    <mergeCell ref="C6:G6"/>
  </mergeCells>
  <conditionalFormatting sqref="B9:K50">
    <cfRule type="expression" dxfId="1" priority="71">
      <formula>$B9=$C$6</formula>
    </cfRule>
  </conditionalFormatting>
  <conditionalFormatting sqref="K10:K11 B47:K47 B45:K45 B43:K43 B41:K41 B39:K39 B37:K37 B35:K35 B33:K33 B31:K31 B29:K29 B27:K27 B25:K25 B23:K23 B21:K21 B19:K19 B17:K17 B15:K15 B13:K13 B49:K49">
    <cfRule type="expression" dxfId="0" priority="73">
      <formula>$B10=#REF!</formula>
    </cfRule>
  </conditionalFormatting>
  <dataValidations count="2">
    <dataValidation type="list" allowBlank="1" showInputMessage="1" showErrorMessage="1" sqref="C6:D6" xr:uid="{313FCB42-2147-4BFB-9548-895D35DC236E}">
      <formula1>VList_Area</formula1>
    </dataValidation>
    <dataValidation type="list" allowBlank="1" showInputMessage="1" showErrorMessage="1" sqref="C5:D5" xr:uid="{78319D91-2B84-4411-9A68-4B736055335D}">
      <formula1>VList_FL_Presentation</formula1>
    </dataValidation>
  </dataValidations>
  <pageMargins left="0.19685039370078741" right="0.19685039370078741" top="0.19685039370078741" bottom="0.19685039370078741" header="0.19685039370078741" footer="0.19685039370078741"/>
  <pageSetup paperSize="9" scale="6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pageSetUpPr fitToPage="1"/>
  </sheetPr>
  <dimension ref="A1:AC91"/>
  <sheetViews>
    <sheetView showGridLines="0" showRowColHeaders="0" zoomScaleNormal="100" workbookViewId="0">
      <pane xSplit="5" ySplit="3" topLeftCell="F4" activePane="bottomRight" state="frozen"/>
      <selection pane="topRight" activeCell="F1" sqref="F1"/>
      <selection pane="bottomLeft" activeCell="A4" sqref="A4"/>
      <selection pane="bottomRight" activeCell="C4" sqref="C4"/>
    </sheetView>
  </sheetViews>
  <sheetFormatPr defaultColWidth="9.109375" defaultRowHeight="10.199999999999999" zeroHeight="1" x14ac:dyDescent="0.3"/>
  <cols>
    <col min="1" max="1" width="9.109375" style="25" customWidth="1"/>
    <col min="2" max="2" width="1.44140625" style="25" customWidth="1"/>
    <col min="3" max="3" width="12.33203125" style="25" bestFit="1" customWidth="1"/>
    <col min="4" max="29" width="11" style="25" customWidth="1"/>
    <col min="30" max="30" width="1.44140625" style="25" customWidth="1"/>
    <col min="31" max="31" width="0" style="25" hidden="1" customWidth="1"/>
    <col min="32" max="16384" width="9.109375" style="25"/>
  </cols>
  <sheetData>
    <row r="1" spans="1:29" ht="45" customHeight="1" thickBot="1" x14ac:dyDescent="0.35">
      <c r="A1" s="404" t="s">
        <v>190</v>
      </c>
    </row>
    <row r="2" spans="1:29" ht="15" customHeight="1" thickBot="1" x14ac:dyDescent="0.35">
      <c r="A2" s="405"/>
      <c r="D2" s="407" t="s">
        <v>43</v>
      </c>
      <c r="E2" s="408"/>
      <c r="F2" s="409" t="s">
        <v>117</v>
      </c>
      <c r="G2" s="410"/>
      <c r="H2" s="410"/>
      <c r="I2" s="408"/>
      <c r="J2" s="409" t="s">
        <v>2</v>
      </c>
      <c r="K2" s="410"/>
      <c r="L2" s="410"/>
      <c r="M2" s="408"/>
      <c r="N2" s="409" t="s">
        <v>3</v>
      </c>
      <c r="O2" s="410"/>
      <c r="P2" s="410"/>
      <c r="Q2" s="408"/>
      <c r="R2" s="409" t="s">
        <v>10</v>
      </c>
      <c r="S2" s="410"/>
      <c r="T2" s="410"/>
      <c r="U2" s="408"/>
      <c r="V2" s="409" t="s">
        <v>4</v>
      </c>
      <c r="W2" s="410"/>
      <c r="X2" s="410"/>
      <c r="Y2" s="408"/>
      <c r="Z2" s="409" t="s">
        <v>6</v>
      </c>
      <c r="AA2" s="410"/>
      <c r="AB2" s="410"/>
      <c r="AC2" s="411"/>
    </row>
    <row r="3" spans="1:29" ht="112.5" customHeight="1" thickBot="1" x14ac:dyDescent="0.3">
      <c r="A3" s="405"/>
      <c r="C3" s="146" t="s">
        <v>1</v>
      </c>
      <c r="D3" s="118" t="s">
        <v>5</v>
      </c>
      <c r="E3" s="119" t="s">
        <v>18</v>
      </c>
      <c r="F3" s="121" t="s">
        <v>5</v>
      </c>
      <c r="G3" s="119" t="s">
        <v>50</v>
      </c>
      <c r="H3" s="66" t="s">
        <v>18</v>
      </c>
      <c r="I3" s="67" t="s">
        <v>19</v>
      </c>
      <c r="J3" s="121" t="s">
        <v>5</v>
      </c>
      <c r="K3" s="119" t="s">
        <v>50</v>
      </c>
      <c r="L3" s="119" t="s">
        <v>18</v>
      </c>
      <c r="M3" s="120" t="s">
        <v>19</v>
      </c>
      <c r="N3" s="121" t="s">
        <v>5</v>
      </c>
      <c r="O3" s="119" t="s">
        <v>50</v>
      </c>
      <c r="P3" s="119" t="s">
        <v>18</v>
      </c>
      <c r="Q3" s="120" t="s">
        <v>19</v>
      </c>
      <c r="R3" s="121" t="s">
        <v>5</v>
      </c>
      <c r="S3" s="119" t="s">
        <v>50</v>
      </c>
      <c r="T3" s="119" t="s">
        <v>18</v>
      </c>
      <c r="U3" s="120" t="s">
        <v>19</v>
      </c>
      <c r="V3" s="121" t="s">
        <v>5</v>
      </c>
      <c r="W3" s="119" t="s">
        <v>50</v>
      </c>
      <c r="X3" s="119" t="s">
        <v>18</v>
      </c>
      <c r="Y3" s="120" t="s">
        <v>19</v>
      </c>
      <c r="Z3" s="121" t="s">
        <v>5</v>
      </c>
      <c r="AA3" s="119" t="s">
        <v>50</v>
      </c>
      <c r="AB3" s="119" t="s">
        <v>18</v>
      </c>
      <c r="AC3" s="120" t="s">
        <v>19</v>
      </c>
    </row>
    <row r="4" spans="1:29" x14ac:dyDescent="0.3">
      <c r="A4" s="405"/>
      <c r="C4" s="173">
        <v>43922</v>
      </c>
      <c r="D4" s="136">
        <v>267903</v>
      </c>
      <c r="E4" s="194">
        <v>1060008.53</v>
      </c>
      <c r="F4" s="196">
        <v>232663</v>
      </c>
      <c r="G4" s="109">
        <v>86.845985300649858</v>
      </c>
      <c r="H4" s="194">
        <v>617737.75</v>
      </c>
      <c r="I4" s="212">
        <v>58.27667726409711</v>
      </c>
      <c r="J4" s="196">
        <v>19361</v>
      </c>
      <c r="K4" s="109">
        <v>7.2268694266208282</v>
      </c>
      <c r="L4" s="194">
        <v>389318.96</v>
      </c>
      <c r="M4" s="212">
        <v>36.727908217870663</v>
      </c>
      <c r="N4" s="196">
        <v>6388</v>
      </c>
      <c r="O4" s="109">
        <v>2.3844451163294176</v>
      </c>
      <c r="P4" s="194">
        <v>33878.17</v>
      </c>
      <c r="Q4" s="212">
        <v>3.1960280546044282</v>
      </c>
      <c r="R4" s="196">
        <v>3189</v>
      </c>
      <c r="S4" s="109">
        <v>1.1903562110166739</v>
      </c>
      <c r="T4" s="194">
        <v>4686.38</v>
      </c>
      <c r="U4" s="212">
        <v>0.44210776303847293</v>
      </c>
      <c r="V4" s="196">
        <v>5353</v>
      </c>
      <c r="W4" s="109">
        <v>1.9981112566861885</v>
      </c>
      <c r="X4" s="194">
        <v>6412.75</v>
      </c>
      <c r="Y4" s="212">
        <v>0.60497154678557152</v>
      </c>
      <c r="Z4" s="196">
        <v>949</v>
      </c>
      <c r="AA4" s="109">
        <v>0.3542326886970284</v>
      </c>
      <c r="AB4" s="194">
        <v>7974.52</v>
      </c>
      <c r="AC4" s="110">
        <v>0.75230715360375455</v>
      </c>
    </row>
    <row r="5" spans="1:29" x14ac:dyDescent="0.3">
      <c r="A5" s="405"/>
      <c r="C5" s="214">
        <v>43952</v>
      </c>
      <c r="D5" s="135">
        <v>303290</v>
      </c>
      <c r="E5" s="193">
        <v>1131646.97</v>
      </c>
      <c r="F5" s="195">
        <v>267719</v>
      </c>
      <c r="G5" s="104">
        <v>88.271621220613937</v>
      </c>
      <c r="H5" s="193">
        <v>730669.8</v>
      </c>
      <c r="I5" s="213">
        <v>64.566938221024898</v>
      </c>
      <c r="J5" s="195">
        <v>17327</v>
      </c>
      <c r="K5" s="104">
        <v>5.7130139470473802</v>
      </c>
      <c r="L5" s="193">
        <v>343064.76</v>
      </c>
      <c r="M5" s="213">
        <v>30.315528525649661</v>
      </c>
      <c r="N5" s="195">
        <v>7056</v>
      </c>
      <c r="O5" s="104">
        <v>2.3264862013254639</v>
      </c>
      <c r="P5" s="193">
        <v>36259.660000000003</v>
      </c>
      <c r="Q5" s="213">
        <v>3.204149435402103</v>
      </c>
      <c r="R5" s="195">
        <v>4612</v>
      </c>
      <c r="S5" s="104">
        <v>1.5206567971248639</v>
      </c>
      <c r="T5" s="193">
        <v>5829.49</v>
      </c>
      <c r="U5" s="213">
        <v>0.51513326634012013</v>
      </c>
      <c r="V5" s="195">
        <v>5511</v>
      </c>
      <c r="W5" s="104">
        <v>1.8170727686372778</v>
      </c>
      <c r="X5" s="193">
        <v>6177.64</v>
      </c>
      <c r="Y5" s="213">
        <v>0.54589816115532919</v>
      </c>
      <c r="Z5" s="195">
        <v>1065</v>
      </c>
      <c r="AA5" s="104">
        <v>0.35114906525107986</v>
      </c>
      <c r="AB5" s="193">
        <v>9645.6200000000008</v>
      </c>
      <c r="AC5" s="105">
        <v>0.85235239042790889</v>
      </c>
    </row>
    <row r="6" spans="1:29" x14ac:dyDescent="0.3">
      <c r="A6" s="405"/>
      <c r="C6" s="173">
        <v>43983</v>
      </c>
      <c r="D6" s="136">
        <v>349723</v>
      </c>
      <c r="E6" s="194">
        <v>1471257.56</v>
      </c>
      <c r="F6" s="196">
        <v>298900</v>
      </c>
      <c r="G6" s="109">
        <v>85.46764153344219</v>
      </c>
      <c r="H6" s="194">
        <v>763763.44</v>
      </c>
      <c r="I6" s="212">
        <v>51.912286520383276</v>
      </c>
      <c r="J6" s="196">
        <v>29790</v>
      </c>
      <c r="K6" s="109">
        <v>8.5181700946177408</v>
      </c>
      <c r="L6" s="194">
        <v>627832.77</v>
      </c>
      <c r="M6" s="212">
        <v>42.673206042863086</v>
      </c>
      <c r="N6" s="196">
        <v>9733</v>
      </c>
      <c r="O6" s="109">
        <v>2.7830597358480853</v>
      </c>
      <c r="P6" s="194">
        <v>53484.97</v>
      </c>
      <c r="Q6" s="212">
        <v>3.6353233760103838</v>
      </c>
      <c r="R6" s="196">
        <v>4769</v>
      </c>
      <c r="S6" s="109">
        <v>1.3636506606657268</v>
      </c>
      <c r="T6" s="194">
        <v>6066.27</v>
      </c>
      <c r="U6" s="212">
        <v>0.41231869693842049</v>
      </c>
      <c r="V6" s="196">
        <v>5130</v>
      </c>
      <c r="W6" s="109">
        <v>1.4668752126683118</v>
      </c>
      <c r="X6" s="194">
        <v>6232.41</v>
      </c>
      <c r="Y6" s="212">
        <v>0.42361107731538183</v>
      </c>
      <c r="Z6" s="196">
        <v>1401</v>
      </c>
      <c r="AA6" s="109">
        <v>0.4006027627579542</v>
      </c>
      <c r="AB6" s="194">
        <v>13877.7</v>
      </c>
      <c r="AC6" s="110">
        <v>0.94325428648944376</v>
      </c>
    </row>
    <row r="7" spans="1:29" x14ac:dyDescent="0.3">
      <c r="A7" s="405"/>
      <c r="C7" s="214">
        <v>44013</v>
      </c>
      <c r="D7" s="135">
        <v>372244</v>
      </c>
      <c r="E7" s="193">
        <v>1927038.83</v>
      </c>
      <c r="F7" s="195">
        <v>296204</v>
      </c>
      <c r="G7" s="104">
        <v>79.572538442526934</v>
      </c>
      <c r="H7" s="193">
        <v>728364.92</v>
      </c>
      <c r="I7" s="213">
        <v>37.79710655856374</v>
      </c>
      <c r="J7" s="195">
        <v>52552</v>
      </c>
      <c r="K7" s="104">
        <v>14.117621774964809</v>
      </c>
      <c r="L7" s="193">
        <v>1097223.02</v>
      </c>
      <c r="M7" s="213">
        <v>56.938293246535153</v>
      </c>
      <c r="N7" s="195">
        <v>13175</v>
      </c>
      <c r="O7" s="104">
        <v>3.5393451607010453</v>
      </c>
      <c r="P7" s="193">
        <v>71298.929999999993</v>
      </c>
      <c r="Q7" s="213">
        <v>3.6999218121619268</v>
      </c>
      <c r="R7" s="195">
        <v>3886</v>
      </c>
      <c r="S7" s="104">
        <v>1.0439389217824868</v>
      </c>
      <c r="T7" s="193">
        <v>5026.55</v>
      </c>
      <c r="U7" s="213">
        <v>0.26084321300365287</v>
      </c>
      <c r="V7" s="195">
        <v>4399</v>
      </c>
      <c r="W7" s="104">
        <v>1.1817517542257228</v>
      </c>
      <c r="X7" s="193">
        <v>5493.8</v>
      </c>
      <c r="Y7" s="213">
        <v>0.28509025944225524</v>
      </c>
      <c r="Z7" s="195">
        <v>2028</v>
      </c>
      <c r="AA7" s="104">
        <v>0.54480394579899205</v>
      </c>
      <c r="AB7" s="193">
        <v>19631.61</v>
      </c>
      <c r="AC7" s="105">
        <v>1.0187449102932711</v>
      </c>
    </row>
    <row r="8" spans="1:29" x14ac:dyDescent="0.3">
      <c r="A8" s="405"/>
      <c r="C8" s="173">
        <v>44044</v>
      </c>
      <c r="D8" s="136">
        <v>335316</v>
      </c>
      <c r="E8" s="194">
        <v>1861510.86</v>
      </c>
      <c r="F8" s="196">
        <v>257079</v>
      </c>
      <c r="G8" s="109">
        <v>76.667680635579572</v>
      </c>
      <c r="H8" s="194">
        <v>589051.01</v>
      </c>
      <c r="I8" s="212">
        <v>31.643705264228217</v>
      </c>
      <c r="J8" s="196">
        <v>55929</v>
      </c>
      <c r="K8" s="109">
        <v>16.679490391153422</v>
      </c>
      <c r="L8" s="194">
        <v>1172003.1599999999</v>
      </c>
      <c r="M8" s="212">
        <v>62.959780959859657</v>
      </c>
      <c r="N8" s="196">
        <v>12939</v>
      </c>
      <c r="O8" s="109">
        <v>3.8587481659091725</v>
      </c>
      <c r="P8" s="194">
        <v>71298.509999999995</v>
      </c>
      <c r="Q8" s="212">
        <v>3.8301420384944724</v>
      </c>
      <c r="R8" s="196">
        <v>3582</v>
      </c>
      <c r="S8" s="109">
        <v>1.0682460723615932</v>
      </c>
      <c r="T8" s="194">
        <v>4786.96</v>
      </c>
      <c r="U8" s="212">
        <v>0.25715455670239817</v>
      </c>
      <c r="V8" s="196">
        <v>3811</v>
      </c>
      <c r="W8" s="109">
        <v>1.1365398609073232</v>
      </c>
      <c r="X8" s="194">
        <v>4582.4799999999996</v>
      </c>
      <c r="Y8" s="212">
        <v>0.24616993102043999</v>
      </c>
      <c r="Z8" s="196">
        <v>1976</v>
      </c>
      <c r="AA8" s="109">
        <v>0.58929487408891912</v>
      </c>
      <c r="AB8" s="194">
        <v>19788.740000000002</v>
      </c>
      <c r="AC8" s="110">
        <v>1.0630472496947989</v>
      </c>
    </row>
    <row r="9" spans="1:29" x14ac:dyDescent="0.3">
      <c r="A9" s="405"/>
      <c r="C9" s="214">
        <v>44075</v>
      </c>
      <c r="D9" s="135">
        <v>368773</v>
      </c>
      <c r="E9" s="193">
        <v>2176592.0299999998</v>
      </c>
      <c r="F9" s="195">
        <v>275461</v>
      </c>
      <c r="G9" s="104">
        <v>74.696629091609196</v>
      </c>
      <c r="H9" s="193">
        <v>623447.67000000004</v>
      </c>
      <c r="I9" s="213">
        <v>28.643294719773465</v>
      </c>
      <c r="J9" s="195">
        <v>68257</v>
      </c>
      <c r="K9" s="104">
        <v>18.509218408072176</v>
      </c>
      <c r="L9" s="193">
        <v>1440991.02</v>
      </c>
      <c r="M9" s="213">
        <v>66.204001491267078</v>
      </c>
      <c r="N9" s="195">
        <v>15016</v>
      </c>
      <c r="O9" s="104">
        <v>4.07188161823127</v>
      </c>
      <c r="P9" s="193">
        <v>80829.009999999995</v>
      </c>
      <c r="Q9" s="213">
        <v>3.7135581168143852</v>
      </c>
      <c r="R9" s="195">
        <v>3512</v>
      </c>
      <c r="S9" s="104">
        <v>0.95234737901093625</v>
      </c>
      <c r="T9" s="193">
        <v>4803.78</v>
      </c>
      <c r="U9" s="213">
        <v>0.22070190158695013</v>
      </c>
      <c r="V9" s="195">
        <v>4175</v>
      </c>
      <c r="W9" s="104">
        <v>1.1321327754472263</v>
      </c>
      <c r="X9" s="193">
        <v>5048.01</v>
      </c>
      <c r="Y9" s="213">
        <v>0.23192265387464461</v>
      </c>
      <c r="Z9" s="195">
        <v>2352</v>
      </c>
      <c r="AA9" s="104">
        <v>0.63779072762919198</v>
      </c>
      <c r="AB9" s="193">
        <v>21472.54</v>
      </c>
      <c r="AC9" s="105">
        <v>0.98652111668349729</v>
      </c>
    </row>
    <row r="10" spans="1:29" x14ac:dyDescent="0.3">
      <c r="A10" s="405"/>
      <c r="C10" s="173">
        <v>44105</v>
      </c>
      <c r="D10" s="136">
        <v>384413</v>
      </c>
      <c r="E10" s="194">
        <v>2353703.25</v>
      </c>
      <c r="F10" s="196">
        <v>282215</v>
      </c>
      <c r="G10" s="109">
        <v>73.414530726068065</v>
      </c>
      <c r="H10" s="194">
        <v>661705.67000000004</v>
      </c>
      <c r="I10" s="212">
        <v>28.113385576537741</v>
      </c>
      <c r="J10" s="196">
        <v>76261</v>
      </c>
      <c r="K10" s="109">
        <v>19.838298912887961</v>
      </c>
      <c r="L10" s="194">
        <v>1574370.2</v>
      </c>
      <c r="M10" s="212">
        <v>66.889069384596382</v>
      </c>
      <c r="N10" s="196">
        <v>15793</v>
      </c>
      <c r="O10" s="109">
        <v>4.1083418094601383</v>
      </c>
      <c r="P10" s="194">
        <v>85125.77</v>
      </c>
      <c r="Q10" s="212">
        <v>3.6166738521519228</v>
      </c>
      <c r="R10" s="196">
        <v>3332</v>
      </c>
      <c r="S10" s="109">
        <v>0.86677609758254792</v>
      </c>
      <c r="T10" s="194">
        <v>5376.54</v>
      </c>
      <c r="U10" s="212">
        <v>0.22842896614091007</v>
      </c>
      <c r="V10" s="196">
        <v>4268</v>
      </c>
      <c r="W10" s="109">
        <v>1.1102642210331077</v>
      </c>
      <c r="X10" s="194">
        <v>5254.61</v>
      </c>
      <c r="Y10" s="212">
        <v>0.223248618958231</v>
      </c>
      <c r="Z10" s="196">
        <v>2544</v>
      </c>
      <c r="AA10" s="109">
        <v>0.6617882329681879</v>
      </c>
      <c r="AB10" s="194">
        <v>21870.46</v>
      </c>
      <c r="AC10" s="110">
        <v>0.92919360161481701</v>
      </c>
    </row>
    <row r="11" spans="1:29" x14ac:dyDescent="0.3">
      <c r="A11" s="405"/>
      <c r="C11" s="214">
        <v>44136</v>
      </c>
      <c r="D11" s="135">
        <v>373843</v>
      </c>
      <c r="E11" s="193">
        <v>2319402.94</v>
      </c>
      <c r="F11" s="195">
        <v>271627</v>
      </c>
      <c r="G11" s="104">
        <v>72.65804094232071</v>
      </c>
      <c r="H11" s="193">
        <v>607671.54</v>
      </c>
      <c r="I11" s="213">
        <v>26.199481319964178</v>
      </c>
      <c r="J11" s="195">
        <v>77058</v>
      </c>
      <c r="K11" s="104">
        <v>20.612396112806714</v>
      </c>
      <c r="L11" s="193">
        <v>1598542.16</v>
      </c>
      <c r="M11" s="213">
        <v>68.920416217114905</v>
      </c>
      <c r="N11" s="195">
        <v>15184</v>
      </c>
      <c r="O11" s="104">
        <v>4.0615980505185334</v>
      </c>
      <c r="P11" s="193">
        <v>82296.23</v>
      </c>
      <c r="Q11" s="213">
        <v>3.5481644254533888</v>
      </c>
      <c r="R11" s="195">
        <v>3295</v>
      </c>
      <c r="S11" s="104">
        <v>0.88138603638425761</v>
      </c>
      <c r="T11" s="193">
        <v>5180.25</v>
      </c>
      <c r="U11" s="213">
        <v>0.22334411630951884</v>
      </c>
      <c r="V11" s="195">
        <v>4095</v>
      </c>
      <c r="W11" s="104">
        <v>1.0953796112271728</v>
      </c>
      <c r="X11" s="193">
        <v>5265.3</v>
      </c>
      <c r="Y11" s="213">
        <v>0.22701100827267209</v>
      </c>
      <c r="Z11" s="195">
        <v>2584</v>
      </c>
      <c r="AA11" s="104">
        <v>0.69119924674261646</v>
      </c>
      <c r="AB11" s="193">
        <v>20447.46</v>
      </c>
      <c r="AC11" s="105">
        <v>0.88158291288533075</v>
      </c>
    </row>
    <row r="12" spans="1:29" x14ac:dyDescent="0.3">
      <c r="A12" s="405"/>
      <c r="C12" s="173">
        <v>44166</v>
      </c>
      <c r="D12" s="136">
        <v>377332</v>
      </c>
      <c r="E12" s="194">
        <v>2187510.1</v>
      </c>
      <c r="F12" s="196">
        <v>283882</v>
      </c>
      <c r="G12" s="109">
        <v>75.234011427602226</v>
      </c>
      <c r="H12" s="194">
        <v>634425.27</v>
      </c>
      <c r="I12" s="212">
        <v>29.002164150007808</v>
      </c>
      <c r="J12" s="196">
        <v>69472</v>
      </c>
      <c r="K12" s="109">
        <v>18.411372478347978</v>
      </c>
      <c r="L12" s="194">
        <v>1444493.54</v>
      </c>
      <c r="M12" s="212">
        <v>66.033685513040595</v>
      </c>
      <c r="N12" s="196">
        <v>14232</v>
      </c>
      <c r="O12" s="109">
        <v>3.7717447764833092</v>
      </c>
      <c r="P12" s="194">
        <v>77218.16</v>
      </c>
      <c r="Q12" s="212">
        <v>3.529956730256925</v>
      </c>
      <c r="R12" s="196">
        <v>3072</v>
      </c>
      <c r="S12" s="109">
        <v>0.81413715242810036</v>
      </c>
      <c r="T12" s="194">
        <v>5008.26</v>
      </c>
      <c r="U12" s="212">
        <v>0.22894797148593737</v>
      </c>
      <c r="V12" s="196">
        <v>4153</v>
      </c>
      <c r="W12" s="109">
        <v>1.1006222636829104</v>
      </c>
      <c r="X12" s="194">
        <v>5171.4799999999996</v>
      </c>
      <c r="Y12" s="212">
        <v>0.23640942274963667</v>
      </c>
      <c r="Z12" s="196">
        <v>2521</v>
      </c>
      <c r="AA12" s="109">
        <v>0.66811190145548216</v>
      </c>
      <c r="AB12" s="194">
        <v>21193.39</v>
      </c>
      <c r="AC12" s="110">
        <v>0.96883621245908746</v>
      </c>
    </row>
    <row r="13" spans="1:29" x14ac:dyDescent="0.3">
      <c r="A13" s="405"/>
      <c r="C13" s="214">
        <v>44197</v>
      </c>
      <c r="D13" s="135">
        <v>357689</v>
      </c>
      <c r="E13" s="193">
        <v>2397115.04</v>
      </c>
      <c r="F13" s="195">
        <v>251874</v>
      </c>
      <c r="G13" s="104">
        <v>70.417038265085026</v>
      </c>
      <c r="H13" s="193">
        <v>549380.43000000005</v>
      </c>
      <c r="I13" s="213">
        <v>22.91840069552941</v>
      </c>
      <c r="J13" s="195">
        <v>81573</v>
      </c>
      <c r="K13" s="104">
        <v>22.805565728887387</v>
      </c>
      <c r="L13" s="193">
        <v>1733751.98</v>
      </c>
      <c r="M13" s="213">
        <v>72.32660723700603</v>
      </c>
      <c r="N13" s="195">
        <v>14661</v>
      </c>
      <c r="O13" s="104">
        <v>4.0988120965419679</v>
      </c>
      <c r="P13" s="193">
        <v>84746.880000000005</v>
      </c>
      <c r="Q13" s="213">
        <v>3.535369750130974</v>
      </c>
      <c r="R13" s="195">
        <v>3134</v>
      </c>
      <c r="S13" s="104">
        <v>0.87618014532177391</v>
      </c>
      <c r="T13" s="193">
        <v>4992.22</v>
      </c>
      <c r="U13" s="213">
        <v>0.20825950847982666</v>
      </c>
      <c r="V13" s="195">
        <v>3946</v>
      </c>
      <c r="W13" s="104">
        <v>1.1031929972685768</v>
      </c>
      <c r="X13" s="193">
        <v>5141.79</v>
      </c>
      <c r="Y13" s="213">
        <v>0.21449909220877442</v>
      </c>
      <c r="Z13" s="195">
        <v>2501</v>
      </c>
      <c r="AA13" s="104">
        <v>0.69921076689526374</v>
      </c>
      <c r="AB13" s="193">
        <v>19101.740000000002</v>
      </c>
      <c r="AC13" s="105">
        <v>0.79686371664498845</v>
      </c>
    </row>
    <row r="14" spans="1:29" x14ac:dyDescent="0.3">
      <c r="A14" s="405"/>
      <c r="C14" s="173">
        <v>44228</v>
      </c>
      <c r="D14" s="136">
        <v>358161</v>
      </c>
      <c r="E14" s="194">
        <v>2593249.11</v>
      </c>
      <c r="F14" s="196">
        <v>240300</v>
      </c>
      <c r="G14" s="109">
        <v>67.092732039501783</v>
      </c>
      <c r="H14" s="194">
        <v>521567.39</v>
      </c>
      <c r="I14" s="212">
        <v>20.112506275958967</v>
      </c>
      <c r="J14" s="196">
        <v>92941</v>
      </c>
      <c r="K14" s="109">
        <v>25.949503156401732</v>
      </c>
      <c r="L14" s="194">
        <v>1949670.72</v>
      </c>
      <c r="M14" s="212">
        <v>75.182546577640579</v>
      </c>
      <c r="N14" s="196">
        <v>15652</v>
      </c>
      <c r="O14" s="109">
        <v>4.3701017140336331</v>
      </c>
      <c r="P14" s="194">
        <v>90383.74</v>
      </c>
      <c r="Q14" s="212">
        <v>3.4853473833834658</v>
      </c>
      <c r="R14" s="196">
        <v>3014</v>
      </c>
      <c r="S14" s="109">
        <v>0.84152099195613139</v>
      </c>
      <c r="T14" s="194">
        <v>4768.7</v>
      </c>
      <c r="U14" s="212">
        <v>0.18388900555720233</v>
      </c>
      <c r="V14" s="196">
        <v>3522</v>
      </c>
      <c r="W14" s="109">
        <v>0.98335664687109992</v>
      </c>
      <c r="X14" s="194">
        <v>4551.3500000000004</v>
      </c>
      <c r="Y14" s="212">
        <v>0.17550762795788641</v>
      </c>
      <c r="Z14" s="196">
        <v>2732</v>
      </c>
      <c r="AA14" s="109">
        <v>0.76278545123561747</v>
      </c>
      <c r="AB14" s="194">
        <v>22307.21</v>
      </c>
      <c r="AC14" s="110">
        <v>0.86020312950189337</v>
      </c>
    </row>
    <row r="15" spans="1:29" x14ac:dyDescent="0.3">
      <c r="A15" s="405"/>
      <c r="C15" s="214">
        <v>44256</v>
      </c>
      <c r="D15" s="135">
        <v>400328</v>
      </c>
      <c r="E15" s="193">
        <v>2865396.2</v>
      </c>
      <c r="F15" s="195">
        <v>272301</v>
      </c>
      <c r="G15" s="104">
        <v>68.019474031294337</v>
      </c>
      <c r="H15" s="193">
        <v>597690.06000000006</v>
      </c>
      <c r="I15" s="213">
        <v>20.85889762818838</v>
      </c>
      <c r="J15" s="195">
        <v>99598</v>
      </c>
      <c r="K15" s="104">
        <v>24.879099138706263</v>
      </c>
      <c r="L15" s="193">
        <v>2128198.4500000002</v>
      </c>
      <c r="M15" s="213">
        <v>74.272397304079632</v>
      </c>
      <c r="N15" s="195">
        <v>17427</v>
      </c>
      <c r="O15" s="104">
        <v>4.3531803920784959</v>
      </c>
      <c r="P15" s="193">
        <v>102832.34</v>
      </c>
      <c r="Q15" s="213">
        <v>3.5887651417978423</v>
      </c>
      <c r="R15" s="195">
        <v>3563</v>
      </c>
      <c r="S15" s="104">
        <v>0.89002018344957134</v>
      </c>
      <c r="T15" s="193">
        <v>5658.39</v>
      </c>
      <c r="U15" s="213">
        <v>0.19747321504788762</v>
      </c>
      <c r="V15" s="195">
        <v>4127</v>
      </c>
      <c r="W15" s="104">
        <v>1.0309046581802923</v>
      </c>
      <c r="X15" s="193">
        <v>5295.1</v>
      </c>
      <c r="Y15" s="213">
        <v>0.18479468912536423</v>
      </c>
      <c r="Z15" s="195">
        <v>3312</v>
      </c>
      <c r="AA15" s="104">
        <v>0.82732159629104129</v>
      </c>
      <c r="AB15" s="193">
        <v>25721.86</v>
      </c>
      <c r="AC15" s="105">
        <v>0.89767202176089989</v>
      </c>
    </row>
    <row r="16" spans="1:29" x14ac:dyDescent="0.3">
      <c r="A16" s="405"/>
      <c r="C16" s="173">
        <v>44287</v>
      </c>
      <c r="D16" s="136">
        <v>361867</v>
      </c>
      <c r="E16" s="194">
        <v>2656704.38</v>
      </c>
      <c r="F16" s="196">
        <v>244282</v>
      </c>
      <c r="G16" s="109">
        <v>67.506017404184419</v>
      </c>
      <c r="H16" s="194">
        <v>539846.31000000006</v>
      </c>
      <c r="I16" s="212">
        <v>20.320149809065324</v>
      </c>
      <c r="J16" s="196">
        <v>92101</v>
      </c>
      <c r="K16" s="109">
        <v>25.451616201532605</v>
      </c>
      <c r="L16" s="194">
        <v>1994932.52</v>
      </c>
      <c r="M16" s="212">
        <v>75.090496896007693</v>
      </c>
      <c r="N16" s="196">
        <v>15713</v>
      </c>
      <c r="O16" s="109">
        <v>4.3422030746102847</v>
      </c>
      <c r="P16" s="194">
        <v>88659.17</v>
      </c>
      <c r="Q16" s="212">
        <v>3.3371861268207792</v>
      </c>
      <c r="R16" s="196">
        <v>3108</v>
      </c>
      <c r="S16" s="109">
        <v>0.85887909093672543</v>
      </c>
      <c r="T16" s="194">
        <v>4479.1899999999996</v>
      </c>
      <c r="U16" s="212">
        <v>0.16859948866422239</v>
      </c>
      <c r="V16" s="196">
        <v>3611</v>
      </c>
      <c r="W16" s="109">
        <v>0.99788043673504356</v>
      </c>
      <c r="X16" s="194">
        <v>5042.51</v>
      </c>
      <c r="Y16" s="212">
        <v>0.18980320271839957</v>
      </c>
      <c r="Z16" s="196">
        <v>3052</v>
      </c>
      <c r="AA16" s="109">
        <v>0.84340379200092863</v>
      </c>
      <c r="AB16" s="194">
        <v>23744.68</v>
      </c>
      <c r="AC16" s="110">
        <v>0.89376447672360138</v>
      </c>
    </row>
    <row r="17" spans="1:29" x14ac:dyDescent="0.3">
      <c r="A17" s="405"/>
      <c r="C17" s="214">
        <v>44317</v>
      </c>
      <c r="D17" s="135">
        <v>356718</v>
      </c>
      <c r="E17" s="193">
        <v>2678427.2799999998</v>
      </c>
      <c r="F17" s="195">
        <v>239428</v>
      </c>
      <c r="G17" s="104">
        <v>67.119685577963551</v>
      </c>
      <c r="H17" s="193">
        <v>529601.4</v>
      </c>
      <c r="I17" s="213">
        <v>19.772849685133139</v>
      </c>
      <c r="J17" s="195">
        <v>92191</v>
      </c>
      <c r="K17" s="104">
        <v>25.844224289214452</v>
      </c>
      <c r="L17" s="193">
        <v>2027563.23</v>
      </c>
      <c r="M17" s="213">
        <v>75.699767738327409</v>
      </c>
      <c r="N17" s="195">
        <v>15614</v>
      </c>
      <c r="O17" s="104">
        <v>4.377127030315263</v>
      </c>
      <c r="P17" s="193">
        <v>88136.33</v>
      </c>
      <c r="Q17" s="213">
        <v>3.2906000718451471</v>
      </c>
      <c r="R17" s="195">
        <v>2901</v>
      </c>
      <c r="S17" s="104">
        <v>0.81324743915361719</v>
      </c>
      <c r="T17" s="193">
        <v>4305.7700000000004</v>
      </c>
      <c r="U17" s="213">
        <v>0.16075739790105487</v>
      </c>
      <c r="V17" s="195">
        <v>3636</v>
      </c>
      <c r="W17" s="104">
        <v>1.0192925504179773</v>
      </c>
      <c r="X17" s="193">
        <v>4948.17</v>
      </c>
      <c r="Y17" s="213">
        <v>0.18474162195659835</v>
      </c>
      <c r="Z17" s="195">
        <v>2948</v>
      </c>
      <c r="AA17" s="104">
        <v>0.82642311293514759</v>
      </c>
      <c r="AB17" s="193">
        <v>23872.38</v>
      </c>
      <c r="AC17" s="105">
        <v>0.89128348483666886</v>
      </c>
    </row>
    <row r="18" spans="1:29" x14ac:dyDescent="0.3">
      <c r="A18" s="405"/>
      <c r="C18" s="173">
        <v>44348</v>
      </c>
      <c r="D18" s="136">
        <v>366420</v>
      </c>
      <c r="E18" s="194">
        <v>2818578.19</v>
      </c>
      <c r="F18" s="196">
        <v>241887</v>
      </c>
      <c r="G18" s="109">
        <v>66.013590961192065</v>
      </c>
      <c r="H18" s="194">
        <v>530879.92000000004</v>
      </c>
      <c r="I18" s="212">
        <v>18.83502547076759</v>
      </c>
      <c r="J18" s="196">
        <v>98641</v>
      </c>
      <c r="K18" s="109">
        <v>26.920200862398342</v>
      </c>
      <c r="L18" s="194">
        <v>2161325.48</v>
      </c>
      <c r="M18" s="212">
        <v>76.681409359802075</v>
      </c>
      <c r="N18" s="196">
        <v>16707</v>
      </c>
      <c r="O18" s="109">
        <v>4.5595218601604719</v>
      </c>
      <c r="P18" s="194">
        <v>94962.53</v>
      </c>
      <c r="Q18" s="212">
        <v>3.3691642948532148</v>
      </c>
      <c r="R18" s="196">
        <v>2823</v>
      </c>
      <c r="S18" s="109">
        <v>0.77042737841820863</v>
      </c>
      <c r="T18" s="194">
        <v>4251.4399999999996</v>
      </c>
      <c r="U18" s="212">
        <v>0.15083633354872444</v>
      </c>
      <c r="V18" s="196">
        <v>3394</v>
      </c>
      <c r="W18" s="109">
        <v>0.9262594836526391</v>
      </c>
      <c r="X18" s="194">
        <v>4570.93</v>
      </c>
      <c r="Y18" s="212">
        <v>0.16217148121762767</v>
      </c>
      <c r="Z18" s="196">
        <v>2968</v>
      </c>
      <c r="AA18" s="109">
        <v>0.80999945417826547</v>
      </c>
      <c r="AB18" s="194">
        <v>22587.89</v>
      </c>
      <c r="AC18" s="110">
        <v>0.80139305981076925</v>
      </c>
    </row>
    <row r="19" spans="1:29" x14ac:dyDescent="0.3">
      <c r="A19" s="405"/>
      <c r="C19" s="214">
        <v>44378</v>
      </c>
      <c r="D19" s="135">
        <v>356082</v>
      </c>
      <c r="E19" s="193">
        <v>2509637.48</v>
      </c>
      <c r="F19" s="195">
        <v>237634</v>
      </c>
      <c r="G19" s="104">
        <v>66.735751877376558</v>
      </c>
      <c r="H19" s="193">
        <v>433522.64</v>
      </c>
      <c r="I19" s="213">
        <v>17.274313260574989</v>
      </c>
      <c r="J19" s="195">
        <v>93671</v>
      </c>
      <c r="K19" s="104">
        <v>26.306019400025839</v>
      </c>
      <c r="L19" s="193">
        <v>1963444.49</v>
      </c>
      <c r="M19" s="213">
        <v>78.236179752941851</v>
      </c>
      <c r="N19" s="195">
        <v>15893</v>
      </c>
      <c r="O19" s="104">
        <v>4.4632977797248952</v>
      </c>
      <c r="P19" s="193">
        <v>81004.100000000006</v>
      </c>
      <c r="Q19" s="213">
        <v>3.2277211607470893</v>
      </c>
      <c r="R19" s="195">
        <v>2800</v>
      </c>
      <c r="S19" s="104">
        <v>0.78633573165731496</v>
      </c>
      <c r="T19" s="193">
        <v>3882.32</v>
      </c>
      <c r="U19" s="213">
        <v>0.15469644643655864</v>
      </c>
      <c r="V19" s="195">
        <v>3163</v>
      </c>
      <c r="W19" s="104">
        <v>0.88827854258288819</v>
      </c>
      <c r="X19" s="193">
        <v>4266.91</v>
      </c>
      <c r="Y19" s="213">
        <v>0.17002097051881773</v>
      </c>
      <c r="Z19" s="195">
        <v>2921</v>
      </c>
      <c r="AA19" s="104">
        <v>0.82031666863250607</v>
      </c>
      <c r="AB19" s="193">
        <v>23517.02</v>
      </c>
      <c r="AC19" s="105">
        <v>0.93706840878069775</v>
      </c>
    </row>
    <row r="20" spans="1:29" x14ac:dyDescent="0.3">
      <c r="A20" s="405"/>
      <c r="C20" s="173">
        <v>44409</v>
      </c>
      <c r="D20" s="136">
        <v>335898</v>
      </c>
      <c r="E20" s="194">
        <v>2334198.67</v>
      </c>
      <c r="F20" s="196">
        <v>226777</v>
      </c>
      <c r="G20" s="109">
        <v>67.513649977076398</v>
      </c>
      <c r="H20" s="194">
        <v>409650.34</v>
      </c>
      <c r="I20" s="212">
        <v>17.549934599183025</v>
      </c>
      <c r="J20" s="196">
        <v>86865</v>
      </c>
      <c r="K20" s="109">
        <v>25.860529089187789</v>
      </c>
      <c r="L20" s="194">
        <v>1823355.87</v>
      </c>
      <c r="M20" s="212">
        <v>78.114853437046989</v>
      </c>
      <c r="N20" s="196">
        <v>14288</v>
      </c>
      <c r="O20" s="109">
        <v>4.2536722457412672</v>
      </c>
      <c r="P20" s="194">
        <v>73650.38</v>
      </c>
      <c r="Q20" s="212">
        <v>3.1552746964764573</v>
      </c>
      <c r="R20" s="196">
        <v>2573</v>
      </c>
      <c r="S20" s="109">
        <v>0.76600634716491312</v>
      </c>
      <c r="T20" s="194">
        <v>3398.16</v>
      </c>
      <c r="U20" s="212">
        <v>0.14558143844713956</v>
      </c>
      <c r="V20" s="196">
        <v>2879</v>
      </c>
      <c r="W20" s="109">
        <v>0.8571054308153071</v>
      </c>
      <c r="X20" s="194">
        <v>3906.32</v>
      </c>
      <c r="Y20" s="212">
        <v>0.16735165049168674</v>
      </c>
      <c r="Z20" s="196">
        <v>2516</v>
      </c>
      <c r="AA20" s="109">
        <v>0.74903691001434958</v>
      </c>
      <c r="AB20" s="194">
        <v>20237.599999999999</v>
      </c>
      <c r="AC20" s="110">
        <v>0.86700417835470711</v>
      </c>
    </row>
    <row r="21" spans="1:29" x14ac:dyDescent="0.3">
      <c r="A21" s="405"/>
      <c r="C21" s="214">
        <v>44440</v>
      </c>
      <c r="D21" s="135">
        <v>354421</v>
      </c>
      <c r="E21" s="193">
        <v>2491370.88</v>
      </c>
      <c r="F21" s="195">
        <v>237373</v>
      </c>
      <c r="G21" s="104">
        <v>66.974868870636897</v>
      </c>
      <c r="H21" s="193">
        <v>428885.78</v>
      </c>
      <c r="I21" s="213">
        <v>17.214850805352597</v>
      </c>
      <c r="J21" s="195">
        <v>92827</v>
      </c>
      <c r="K21" s="104">
        <v>26.191168130556598</v>
      </c>
      <c r="L21" s="193">
        <v>1954372.27</v>
      </c>
      <c r="M21" s="213">
        <v>78.445657597153911</v>
      </c>
      <c r="N21" s="195">
        <v>15630</v>
      </c>
      <c r="O21" s="104">
        <v>4.4100095648959847</v>
      </c>
      <c r="P21" s="193">
        <v>79029.72</v>
      </c>
      <c r="Q21" s="213">
        <v>3.1721379034501682</v>
      </c>
      <c r="R21" s="195">
        <v>2731</v>
      </c>
      <c r="S21" s="104">
        <v>0.77055253497958642</v>
      </c>
      <c r="T21" s="193">
        <v>3668.83</v>
      </c>
      <c r="U21" s="213">
        <v>0.14726149484415585</v>
      </c>
      <c r="V21" s="195">
        <v>3033</v>
      </c>
      <c r="W21" s="104">
        <v>0.85576193284257995</v>
      </c>
      <c r="X21" s="193">
        <v>4152.62</v>
      </c>
      <c r="Y21" s="213">
        <v>0.16668012110665756</v>
      </c>
      <c r="Z21" s="195">
        <v>2827</v>
      </c>
      <c r="AA21" s="104">
        <v>0.7976389660883525</v>
      </c>
      <c r="AB21" s="193">
        <v>21261.66</v>
      </c>
      <c r="AC21" s="105">
        <v>0.85341207809252384</v>
      </c>
    </row>
    <row r="22" spans="1:29" x14ac:dyDescent="0.3">
      <c r="A22" s="405"/>
      <c r="C22" s="173" t="s">
        <v>187</v>
      </c>
      <c r="D22" s="136">
        <v>356183</v>
      </c>
      <c r="E22" s="194">
        <v>2572553.2599999998</v>
      </c>
      <c r="F22" s="196">
        <v>232962</v>
      </c>
      <c r="G22" s="109">
        <v>65.405142861955795</v>
      </c>
      <c r="H22" s="194">
        <v>410198.8</v>
      </c>
      <c r="I22" s="212">
        <v>15.94520146105741</v>
      </c>
      <c r="J22" s="196">
        <v>99238</v>
      </c>
      <c r="K22" s="109">
        <v>27.861520622825907</v>
      </c>
      <c r="L22" s="194">
        <v>2059337.24</v>
      </c>
      <c r="M22" s="212">
        <v>80.050324788999703</v>
      </c>
      <c r="N22" s="196">
        <v>15398</v>
      </c>
      <c r="O22" s="109">
        <v>4.3230586524342822</v>
      </c>
      <c r="P22" s="194">
        <v>72554.259999999995</v>
      </c>
      <c r="Q22" s="212">
        <v>2.8203210066873408</v>
      </c>
      <c r="R22" s="196">
        <v>2679</v>
      </c>
      <c r="S22" s="109">
        <v>0.75214145537546706</v>
      </c>
      <c r="T22" s="194">
        <v>3038.37</v>
      </c>
      <c r="U22" s="212">
        <v>0.11810717574803485</v>
      </c>
      <c r="V22" s="196">
        <v>3020</v>
      </c>
      <c r="W22" s="109">
        <v>0.84787875895256082</v>
      </c>
      <c r="X22" s="194">
        <v>4058.02</v>
      </c>
      <c r="Y22" s="212">
        <v>0.15774289547653525</v>
      </c>
      <c r="Z22" s="196">
        <v>2886</v>
      </c>
      <c r="AA22" s="109">
        <v>0.81025764845599024</v>
      </c>
      <c r="AB22" s="194">
        <v>23366.57</v>
      </c>
      <c r="AC22" s="110">
        <v>0.90830267203097681</v>
      </c>
    </row>
    <row r="23" spans="1:29" x14ac:dyDescent="0.3">
      <c r="A23" s="405"/>
      <c r="C23" s="214" t="s">
        <v>188</v>
      </c>
      <c r="D23" s="135">
        <v>371441</v>
      </c>
      <c r="E23" s="193">
        <v>2720718.36</v>
      </c>
      <c r="F23" s="195">
        <v>241513</v>
      </c>
      <c r="G23" s="104">
        <v>65.020555081426124</v>
      </c>
      <c r="H23" s="193">
        <v>428167.54</v>
      </c>
      <c r="I23" s="213">
        <v>15.737297409938456</v>
      </c>
      <c r="J23" s="195">
        <v>104904</v>
      </c>
      <c r="K23" s="104">
        <v>28.242439579906399</v>
      </c>
      <c r="L23" s="193">
        <v>2186071.58</v>
      </c>
      <c r="M23" s="213">
        <v>80.349058253864996</v>
      </c>
      <c r="N23" s="195">
        <v>16131</v>
      </c>
      <c r="O23" s="104">
        <v>4.3428162211495227</v>
      </c>
      <c r="P23" s="193">
        <v>75562.06</v>
      </c>
      <c r="Q23" s="213">
        <v>2.777283423044199</v>
      </c>
      <c r="R23" s="195">
        <v>2697</v>
      </c>
      <c r="S23" s="104">
        <v>0.72609108849050052</v>
      </c>
      <c r="T23" s="193">
        <v>3011.51</v>
      </c>
      <c r="U23" s="213">
        <v>0.11068804637316448</v>
      </c>
      <c r="V23" s="195">
        <v>3062</v>
      </c>
      <c r="W23" s="104">
        <v>0.82435703113011227</v>
      </c>
      <c r="X23" s="193">
        <v>4180.7700000000004</v>
      </c>
      <c r="Y23" s="213">
        <v>0.15366419624558275</v>
      </c>
      <c r="Z23" s="195">
        <v>3134</v>
      </c>
      <c r="AA23" s="104">
        <v>0.843740997897378</v>
      </c>
      <c r="AB23" s="193">
        <v>23724.9</v>
      </c>
      <c r="AC23" s="105">
        <v>0.87200867053361608</v>
      </c>
    </row>
    <row r="24" spans="1:29" ht="10.8" thickBot="1" x14ac:dyDescent="0.35">
      <c r="A24" s="405"/>
      <c r="C24" s="173" t="s">
        <v>189</v>
      </c>
      <c r="D24" s="136">
        <v>355315</v>
      </c>
      <c r="E24" s="194">
        <v>2399195.2799999998</v>
      </c>
      <c r="F24" s="196">
        <v>243281</v>
      </c>
      <c r="G24" s="109">
        <v>68.469104878769542</v>
      </c>
      <c r="H24" s="194">
        <v>427714.09</v>
      </c>
      <c r="I24" s="212">
        <v>17.827397943197024</v>
      </c>
      <c r="J24" s="196">
        <v>89691</v>
      </c>
      <c r="K24" s="109">
        <v>25.242671995271802</v>
      </c>
      <c r="L24" s="194">
        <v>1874737.16</v>
      </c>
      <c r="M24" s="212">
        <v>78.140248758742146</v>
      </c>
      <c r="N24" s="196">
        <v>14381</v>
      </c>
      <c r="O24" s="109">
        <v>4.0473945653856438</v>
      </c>
      <c r="P24" s="194">
        <v>67769.17</v>
      </c>
      <c r="Q24" s="212">
        <v>2.8246625260116383</v>
      </c>
      <c r="R24" s="196">
        <v>2433</v>
      </c>
      <c r="S24" s="109">
        <v>0.68474452246598083</v>
      </c>
      <c r="T24" s="194">
        <v>2736.93</v>
      </c>
      <c r="U24" s="212">
        <v>0.11407700001810608</v>
      </c>
      <c r="V24" s="196">
        <v>2831</v>
      </c>
      <c r="W24" s="109">
        <v>0.79675780645342875</v>
      </c>
      <c r="X24" s="194">
        <v>3637.77</v>
      </c>
      <c r="Y24" s="212">
        <v>0.15162458972493478</v>
      </c>
      <c r="Z24" s="196">
        <v>2698</v>
      </c>
      <c r="AA24" s="109">
        <v>0.75932623165360313</v>
      </c>
      <c r="AB24" s="194">
        <v>22600.16</v>
      </c>
      <c r="AC24" s="110">
        <v>0.94198918230616069</v>
      </c>
    </row>
    <row r="25" spans="1:29" ht="20.25" customHeight="1" thickBot="1" x14ac:dyDescent="0.35">
      <c r="A25" s="405"/>
      <c r="C25" s="94" t="s">
        <v>0</v>
      </c>
      <c r="D25" s="140">
        <f>SUM(D4:D24)</f>
        <v>7463360</v>
      </c>
      <c r="E25" s="140">
        <f>SUM(E4:E24)</f>
        <v>47525815.200000003</v>
      </c>
      <c r="F25" s="140">
        <f>SUM(F4:F24)</f>
        <v>5375362</v>
      </c>
      <c r="G25" s="142">
        <f>(F25/$D$25)*100</f>
        <v>72.023351412768505</v>
      </c>
      <c r="H25" s="96">
        <f>SUM(H4:H24)</f>
        <v>11763941.77</v>
      </c>
      <c r="I25" s="143">
        <f>(H25/$E$25)*100</f>
        <v>24.752740632632008</v>
      </c>
      <c r="J25" s="141">
        <f>SUM(J4:J24)</f>
        <v>1590248</v>
      </c>
      <c r="K25" s="142">
        <f>(J25/$D$25)*100</f>
        <v>21.307400420186081</v>
      </c>
      <c r="L25" s="96">
        <f>SUM(L4:L24)</f>
        <v>33544600.580000002</v>
      </c>
      <c r="M25" s="143">
        <f>(L25/$E$25)*100</f>
        <v>70.581852070998252</v>
      </c>
      <c r="N25" s="141">
        <f>SUM(N4:N24)</f>
        <v>297011</v>
      </c>
      <c r="O25" s="142">
        <f>(N25/$D$25)*100</f>
        <v>3.9795882819534367</v>
      </c>
      <c r="P25" s="96">
        <f>SUM(P4:P24)</f>
        <v>1590980.0899999999</v>
      </c>
      <c r="Q25" s="143">
        <f>(P25/$E$25)*100</f>
        <v>3.3476124150733129</v>
      </c>
      <c r="R25" s="141">
        <f>SUM(R4:R24)</f>
        <v>67705</v>
      </c>
      <c r="S25" s="142">
        <f>(R25/$D$25)*100</f>
        <v>0.90716513741799942</v>
      </c>
      <c r="T25" s="96">
        <f>SUM(T4:T24)</f>
        <v>94956.31</v>
      </c>
      <c r="U25" s="143">
        <f>(T25/$E$25)*100</f>
        <v>0.19979943447661261</v>
      </c>
      <c r="V25" s="141">
        <f>SUM(V4:V24)</f>
        <v>81119</v>
      </c>
      <c r="W25" s="142">
        <f>(V25/$D$25)*100</f>
        <v>1.0868965184581743</v>
      </c>
      <c r="X25" s="96">
        <f>SUM(X4:X24)</f>
        <v>103390.74</v>
      </c>
      <c r="Y25" s="143">
        <f>(X25/$E$25)*100</f>
        <v>0.21754648408429614</v>
      </c>
      <c r="Z25" s="141">
        <f>SUM(Z4:Z24)</f>
        <v>51915</v>
      </c>
      <c r="AA25" s="142">
        <f>(Z25/$D$25)*100</f>
        <v>0.6955982292157955</v>
      </c>
      <c r="AB25" s="96">
        <f>SUM(AB4:AB24)</f>
        <v>427945.70999999996</v>
      </c>
      <c r="AC25" s="144">
        <f>(AB25/$E$25)*100</f>
        <v>0.90044896273551966</v>
      </c>
    </row>
    <row r="26" spans="1:29" ht="45" customHeight="1" thickBot="1" x14ac:dyDescent="0.35">
      <c r="A26" s="406"/>
    </row>
    <row r="27" spans="1:29" ht="11.4" customHeight="1" x14ac:dyDescent="0.3"/>
    <row r="28" spans="1:29" ht="10.8" customHeight="1" x14ac:dyDescent="0.3"/>
    <row r="29" spans="1:29" ht="9.6" customHeight="1" x14ac:dyDescent="0.3"/>
    <row r="30" spans="1:29" x14ac:dyDescent="0.3"/>
    <row r="31" spans="1:29" x14ac:dyDescent="0.3"/>
    <row r="33" x14ac:dyDescent="0.3"/>
    <row r="34" x14ac:dyDescent="0.3"/>
    <row r="35" x14ac:dyDescent="0.3"/>
    <row r="37" x14ac:dyDescent="0.3"/>
    <row r="38" x14ac:dyDescent="0.3"/>
    <row r="39" x14ac:dyDescent="0.3"/>
    <row r="40" x14ac:dyDescent="0.3"/>
    <row r="41" x14ac:dyDescent="0.3"/>
    <row r="42" x14ac:dyDescent="0.3"/>
    <row r="43" x14ac:dyDescent="0.3"/>
    <row r="44" x14ac:dyDescent="0.3"/>
    <row r="45" x14ac:dyDescent="0.3"/>
    <row r="46" x14ac:dyDescent="0.3"/>
    <row r="47" x14ac:dyDescent="0.3"/>
    <row r="48" x14ac:dyDescent="0.3"/>
    <row r="49" x14ac:dyDescent="0.3"/>
    <row r="50" x14ac:dyDescent="0.3"/>
    <row r="51" x14ac:dyDescent="0.3"/>
    <row r="52" x14ac:dyDescent="0.3"/>
    <row r="53" x14ac:dyDescent="0.3"/>
    <row r="54" x14ac:dyDescent="0.3"/>
    <row r="55" x14ac:dyDescent="0.3"/>
    <row r="56" x14ac:dyDescent="0.3"/>
    <row r="57" x14ac:dyDescent="0.3"/>
    <row r="58" x14ac:dyDescent="0.3"/>
    <row r="59" x14ac:dyDescent="0.3"/>
    <row r="60" x14ac:dyDescent="0.3"/>
    <row r="61" x14ac:dyDescent="0.3"/>
    <row r="62" x14ac:dyDescent="0.3"/>
    <row r="63" x14ac:dyDescent="0.3"/>
    <row r="64" x14ac:dyDescent="0.3"/>
    <row r="65" x14ac:dyDescent="0.3"/>
    <row r="66" x14ac:dyDescent="0.3"/>
    <row r="67" x14ac:dyDescent="0.3"/>
    <row r="68" x14ac:dyDescent="0.3"/>
    <row r="69" x14ac:dyDescent="0.3"/>
    <row r="70" x14ac:dyDescent="0.3"/>
    <row r="71" x14ac:dyDescent="0.3"/>
    <row r="72" x14ac:dyDescent="0.3"/>
    <row r="73" x14ac:dyDescent="0.3"/>
    <row r="74" x14ac:dyDescent="0.3"/>
    <row r="75" x14ac:dyDescent="0.3"/>
    <row r="76" x14ac:dyDescent="0.3"/>
    <row r="77" x14ac:dyDescent="0.3"/>
    <row r="78" x14ac:dyDescent="0.3"/>
    <row r="79" x14ac:dyDescent="0.3"/>
    <row r="80" x14ac:dyDescent="0.3"/>
    <row r="81" x14ac:dyDescent="0.3"/>
    <row r="82" x14ac:dyDescent="0.3"/>
    <row r="83" x14ac:dyDescent="0.3"/>
    <row r="84" x14ac:dyDescent="0.3"/>
    <row r="85" x14ac:dyDescent="0.3"/>
    <row r="86" x14ac:dyDescent="0.3"/>
    <row r="87" x14ac:dyDescent="0.3"/>
    <row r="88" x14ac:dyDescent="0.3"/>
    <row r="89" x14ac:dyDescent="0.3"/>
    <row r="90" x14ac:dyDescent="0.3"/>
    <row r="91" x14ac:dyDescent="0.3"/>
  </sheetData>
  <sheetProtection algorithmName="SHA-512" hashValue="meiSPGEmxTgdtKOX0T9IMu6k0+Osl6assltGStSnPQqVbVHSLrdVAxe1OuoRFqAP4Q/wqJA2kEsdqFbg1qHRng==" saltValue="SSCUmjIuCTtUzMzoA/xOQw==" spinCount="100000" sheet="1" objects="1" scenarios="1"/>
  <mergeCells count="8">
    <mergeCell ref="A1:A26"/>
    <mergeCell ref="D2:E2"/>
    <mergeCell ref="Z2:AC2"/>
    <mergeCell ref="F2:I2"/>
    <mergeCell ref="J2:M2"/>
    <mergeCell ref="N2:Q2"/>
    <mergeCell ref="R2:U2"/>
    <mergeCell ref="V2:Y2"/>
  </mergeCells>
  <pageMargins left="0.19685039370078741" right="0.19685039370078741" top="0.19685039370078741" bottom="0.19685039370078741" header="0.19685039370078741" footer="0.19685039370078741"/>
  <pageSetup paperSize="9" scale="92" fitToWidth="0" orientation="landscape" r:id="rId1"/>
  <colBreaks count="2" manualBreakCount="2">
    <brk id="13" max="1048575" man="1"/>
    <brk id="21"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C93FFBAD974FE47A3FB7050D07E417C" ma:contentTypeVersion="2" ma:contentTypeDescription="Create a new document." ma:contentTypeScope="" ma:versionID="a6dd90819def8be329fd5c7e37d90fc7">
  <xsd:schema xmlns:xsd="http://www.w3.org/2001/XMLSchema" xmlns:xs="http://www.w3.org/2001/XMLSchema" xmlns:p="http://schemas.microsoft.com/office/2006/metadata/properties" xmlns:ns2="2667a73e-b649-4a02-a37b-b4280149f498" targetNamespace="http://schemas.microsoft.com/office/2006/metadata/properties" ma:root="true" ma:fieldsID="b78edaa249404786f5c9200d5df00cf3" ns2:_="">
    <xsd:import namespace="2667a73e-b649-4a02-a37b-b4280149f498"/>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67a73e-b649-4a02-a37b-b4280149f49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1 6 " ? > < D a t a M a s h u p   x m l n s = " h t t p : / / s c h e m a s . m i c r o s o f t . c o m / D a t a M a s h u p " > A A A A A B Q D A A B Q S w M E F A A C A A g A G H V 6 U 5 k M v o C k A A A A 9 Q A A A B I A H A B D b 2 5 m a W c v U G F j a 2 F n Z S 5 4 b W w g o h g A K K A U A A A A A A A A A A A A A A A A A A A A A A A A A A A A h Y + x D o I w G I R f h X S n r e h A y E 9 J d H C R x M T E u D a l Q i P 8 G F o s 7 + b g I / k K Y h R 1 c 7 z 7 7 p K 7 + / U G 2 d D U w U V 3 1 r S Y k h n l J N C o 2 s J g m Z L e H c O Y Z A K 2 U p 1 k q Y M x j D Y Z r E l J 5 d w 5 Y c x 7 T / 2 c t l 3 J I s 5 n 7 J B v d q r S j Q w N W i d R a f J p F f 9 b R M D + N U Z E N F 7 Q m I + T g E 0 e 5 A a / P B r Z k / 6 Y s O p r 1 3 d a a A z X S 2 C T B P a + I B 5 Q S w M E F A A C A A g A G H V 6 U 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h 1 e l M o i k e 4 D g A A A B E A A A A T A B w A R m 9 y b X V s Y X M v U 2 V j d G l v b j E u b S C i G A A o o B Q A A A A A A A A A A A A A A A A A A A A A A A A A A A A r T k 0 u y c z P U w i G 0 I b W A F B L A Q I t A B Q A A g A I A B h 1 e l O Z D L 6 A p A A A A P U A A A A S A A A A A A A A A A A A A A A A A A A A A A B D b 2 5 m a W c v U G F j a 2 F n Z S 5 4 b W x Q S w E C L Q A U A A I A C A A Y d X p T D 8 r p q 6 Q A A A D p A A A A E w A A A A A A A A A A A A A A A A D w A A A A W 0 N v b n R l b n R f V H l w Z X N d L n h t b F B L A Q I t A B Q A A g A I A B h 1 e l M 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A j a B C K v y 2 / Q Y w 6 Z w V I L G s 1 A A A A A A I A A A A A A A N m A A D A A A A A E A A A A A i 5 c Z h 8 s v K Z L s M 0 l e Q A N T 8 A A A A A B I A A A K A A A A A Q A A A A n 2 M h k h w C I I W Q q r A x M d Q N L V A A A A B y X W i a Q E D b 9 9 S 7 0 G I q P B 9 R k Q E + u W q Z o f m f 8 / Z u s z g Z s v P F c n V n p R u s y k 4 X F o M k 3 x o n 6 x U E c h T T 5 J w j s x 0 g x / W P O g f 0 J j c 3 4 q G B b q C Z y I h 2 o h Q A A A A b R V r B P A h d j i 7 m k 0 1 g C h a D r 8 i V 9 Q = = < / D a t a M a s h u p > 
</file>

<file path=customXml/itemProps1.xml><?xml version="1.0" encoding="utf-8"?>
<ds:datastoreItem xmlns:ds="http://schemas.openxmlformats.org/officeDocument/2006/customXml" ds:itemID="{274DA5EC-E99E-4F21-9BC6-08D19FFE9BEC}">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BB3BE7ED-0FA9-4CB3-8E36-96C5E7E45B57}">
  <ds:schemaRefs>
    <ds:schemaRef ds:uri="http://schemas.microsoft.com/sharepoint/v3/contenttype/forms"/>
  </ds:schemaRefs>
</ds:datastoreItem>
</file>

<file path=customXml/itemProps3.xml><?xml version="1.0" encoding="utf-8"?>
<ds:datastoreItem xmlns:ds="http://schemas.openxmlformats.org/officeDocument/2006/customXml" ds:itemID="{E8D58DBD-D8B2-465B-B181-6B05703C92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667a73e-b649-4a02-a37b-b4280149f4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6199816-5963-435A-B5A3-7F47FC372BA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25</vt:i4>
      </vt:variant>
    </vt:vector>
  </HeadingPairs>
  <TitlesOfParts>
    <vt:vector size="38" baseType="lpstr">
      <vt:lpstr>Overview</vt:lpstr>
      <vt:lpstr>Overall Prescribing</vt:lpstr>
      <vt:lpstr>Antibacterial Prescribing</vt:lpstr>
      <vt:lpstr>Fluoride Prescribing</vt:lpstr>
      <vt:lpstr>Antibacterial Items</vt:lpstr>
      <vt:lpstr>Fluoride Items</vt:lpstr>
      <vt:lpstr>Ranked Antibacterial Items</vt:lpstr>
      <vt:lpstr>Ranked Fluoride Items</vt:lpstr>
      <vt:lpstr>(Data)Overall Prescribing</vt:lpstr>
      <vt:lpstr>(Data)Antibacterial Prescribing</vt:lpstr>
      <vt:lpstr>(Data)Fluoride Prescribing</vt:lpstr>
      <vt:lpstr>(Data)Antibacterial Items</vt:lpstr>
      <vt:lpstr>(Data)Fluoride Items</vt:lpstr>
      <vt:lpstr>Data_Antibacterial_Items</vt:lpstr>
      <vt:lpstr>Data_Antibacterial_Prescribing</vt:lpstr>
      <vt:lpstr>Data_Fluoride_Items</vt:lpstr>
      <vt:lpstr>Data_Fluoride_Prescribing</vt:lpstr>
      <vt:lpstr>Data_Overall_Prescribing</vt:lpstr>
      <vt:lpstr>'(Data)Antibacterial Items'!Print_Area</vt:lpstr>
      <vt:lpstr>'(Data)Antibacterial Prescribing'!Print_Area</vt:lpstr>
      <vt:lpstr>'(Data)Fluoride Prescribing'!Print_Area</vt:lpstr>
      <vt:lpstr>'(Data)Overall Prescribing'!Print_Area</vt:lpstr>
      <vt:lpstr>'Antibacterial Items'!Print_Area</vt:lpstr>
      <vt:lpstr>'Antibacterial Prescribing'!Print_Area</vt:lpstr>
      <vt:lpstr>'Fluoride Items'!Print_Area</vt:lpstr>
      <vt:lpstr>'Fluoride Prescribing'!Print_Area</vt:lpstr>
      <vt:lpstr>'Overall Prescribing'!Print_Area</vt:lpstr>
      <vt:lpstr>'Ranked Antibacterial Items'!Print_Area</vt:lpstr>
      <vt:lpstr>'Ranked Fluoride Items'!Print_Area</vt:lpstr>
      <vt:lpstr>'(Data)Antibacterial Items'!Print_Titles</vt:lpstr>
      <vt:lpstr>'(Data)Antibacterial Prescribing'!Print_Titles</vt:lpstr>
      <vt:lpstr>'(Data)Fluoride Prescribing'!Print_Titles</vt:lpstr>
      <vt:lpstr>'(Data)Overall Prescribing'!Print_Titles</vt:lpstr>
      <vt:lpstr>VList_AB_Substance</vt:lpstr>
      <vt:lpstr>VList_Area</vt:lpstr>
      <vt:lpstr>VList_BNF</vt:lpstr>
      <vt:lpstr>VList_FL_Presentation</vt:lpstr>
      <vt:lpstr>VList_Months</vt:lpstr>
    </vt:vector>
  </TitlesOfParts>
  <Company>NHSBSA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Duncan, Michael</dc:creator>
  <cp:lastModifiedBy>Neville, Janet</cp:lastModifiedBy>
  <cp:lastPrinted>2022-01-13T16:12:07Z</cp:lastPrinted>
  <dcterms:created xsi:type="dcterms:W3CDTF">2016-10-31T11:08:38Z</dcterms:created>
  <dcterms:modified xsi:type="dcterms:W3CDTF">2022-07-15T16:16:43Z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0x0101002C93FFBAD974FE47A3FB7050D07E417C</vt:lpwstr>
  </property>
</Properties>
</file>