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acuitynet.sharepoint.com/DHSUPPORT/Shared Documents/McCloud/Remedy Project/Personas/Personas for Choice 2/"/>
    </mc:Choice>
  </mc:AlternateContent>
  <xr:revisionPtr revIDLastSave="0" documentId="14_{31373439-3A01-467B-9BBF-21661FC007F8}" xr6:coauthVersionLast="47" xr6:coauthVersionMax="47" xr10:uidLastSave="{00000000-0000-0000-0000-000000000000}"/>
  <workbookProtection workbookAlgorithmName="SHA-512" workbookHashValue="IYtPkjmWRZLftrAEQgJrxoNz45IvJLF20DRoZsrt8Hu1EpREGX1+7s5BNmISacLkp/B4x7zhegF5FlkcV/Kk7Q==" workbookSaltValue="C4jCtyDmpd3vL9wo8xc3gQ==" workbookSpinCount="100000" lockStructure="1"/>
  <bookViews>
    <workbookView xWindow="-110" yWindow="-110" windowWidth="22780" windowHeight="14540" xr2:uid="{CCFF1063-E9EA-41AA-9608-9F6EF786B3FF}"/>
  </bookViews>
  <sheets>
    <sheet name="Home Page" sheetId="6" r:id="rId1"/>
    <sheet name="Basic Pay" sheetId="1" r:id="rId2"/>
    <sheet name="Detailed Pay" sheetId="5" r:id="rId3"/>
    <sheet name="ERF" sheetId="3" state="hidden" r:id="rId4"/>
    <sheet name="LRF" sheetId="4" state="hidden" r:id="rId5"/>
    <sheet name="Rates" sheetId="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5" l="1"/>
  <c r="E25" i="5" l="1"/>
  <c r="J15" i="5"/>
  <c r="J16" i="5" s="1"/>
  <c r="L16" i="5" l="1"/>
  <c r="L13" i="5"/>
  <c r="M13" i="5"/>
  <c r="C15" i="5"/>
  <c r="D15" i="5"/>
  <c r="D16" i="5" s="1"/>
  <c r="E15" i="5"/>
  <c r="E16" i="5" s="1"/>
  <c r="F15" i="5"/>
  <c r="F16" i="5" s="1"/>
  <c r="G15" i="5"/>
  <c r="G16" i="5" s="1"/>
  <c r="H15" i="5"/>
  <c r="H16" i="5" s="1"/>
  <c r="I15" i="5"/>
  <c r="K15" i="5"/>
  <c r="K16" i="5" s="1"/>
  <c r="U15" i="5"/>
  <c r="D15" i="1"/>
  <c r="D38" i="5"/>
  <c r="C16" i="5" l="1"/>
  <c r="I16" i="5"/>
  <c r="S13" i="5"/>
  <c r="T13" i="5"/>
  <c r="U13" i="5"/>
  <c r="R13" i="5"/>
  <c r="Q13" i="5"/>
  <c r="N13" i="5"/>
  <c r="O13" i="5"/>
  <c r="P13" i="5"/>
  <c r="T15" i="5"/>
  <c r="S15" i="5"/>
  <c r="R15" i="5"/>
  <c r="Q15" i="5"/>
  <c r="K13" i="5" l="1"/>
  <c r="I13" i="5" s="1"/>
  <c r="M15" i="5"/>
  <c r="N15" i="5"/>
  <c r="O15" i="5"/>
  <c r="P15" i="5"/>
  <c r="C13" i="5" l="1"/>
  <c r="C17" i="5" s="1"/>
  <c r="K17" i="5"/>
  <c r="G13" i="5"/>
  <c r="G17" i="5" s="1"/>
  <c r="M16" i="5"/>
  <c r="F13" i="5"/>
  <c r="F17" i="5" s="1"/>
  <c r="E13" i="5"/>
  <c r="E17" i="5" s="1"/>
  <c r="D13" i="5"/>
  <c r="D17" i="5" s="1"/>
  <c r="H13" i="5"/>
  <c r="H17" i="5" s="1"/>
  <c r="J13" i="5"/>
  <c r="I17" i="5"/>
  <c r="L17" i="5"/>
  <c r="C37" i="5"/>
  <c r="F35" i="5"/>
  <c r="J17" i="5" l="1"/>
  <c r="I18" i="5" s="1"/>
  <c r="D42" i="5"/>
  <c r="C18" i="5"/>
  <c r="F18" i="5"/>
  <c r="G18" i="5"/>
  <c r="E18" i="5"/>
  <c r="D18" i="5"/>
  <c r="F34" i="5"/>
  <c r="C14" i="1"/>
  <c r="H18" i="5" l="1"/>
  <c r="J18" i="5"/>
  <c r="J48" i="5"/>
  <c r="J49" i="5" s="1"/>
  <c r="J64" i="5" s="1"/>
  <c r="M17" i="5"/>
  <c r="N16" i="5"/>
  <c r="C48" i="5"/>
  <c r="C49" i="5" s="1"/>
  <c r="C64" i="5" s="1"/>
  <c r="I48" i="5"/>
  <c r="I49" i="5" s="1"/>
  <c r="I64" i="5" s="1"/>
  <c r="F48" i="5"/>
  <c r="F49" i="5" s="1"/>
  <c r="F64" i="5" s="1"/>
  <c r="E48" i="5"/>
  <c r="E49" i="5" s="1"/>
  <c r="E64" i="5" s="1"/>
  <c r="B36" i="5"/>
  <c r="B48" i="5"/>
  <c r="B49" i="5" s="1"/>
  <c r="B64" i="5" s="1"/>
  <c r="H48" i="5"/>
  <c r="H49" i="5" s="1"/>
  <c r="H64" i="5" s="1"/>
  <c r="G48" i="5"/>
  <c r="G49" i="5" s="1"/>
  <c r="G64" i="5" s="1"/>
  <c r="D48" i="5"/>
  <c r="D49" i="5" s="1"/>
  <c r="D64" i="5" s="1"/>
  <c r="F12" i="1"/>
  <c r="K18" i="5" l="1"/>
  <c r="N17" i="5"/>
  <c r="L18" i="5" s="1"/>
  <c r="O16" i="5"/>
  <c r="F11" i="1"/>
  <c r="O17" i="5" l="1"/>
  <c r="P16" i="5"/>
  <c r="I19" i="1"/>
  <c r="J19" i="1"/>
  <c r="J20" i="1" s="1"/>
  <c r="J35" i="1" s="1"/>
  <c r="E19" i="1"/>
  <c r="E20" i="1" s="1"/>
  <c r="E35" i="1" s="1"/>
  <c r="C19" i="1"/>
  <c r="C20" i="1" s="1"/>
  <c r="C35" i="1" s="1"/>
  <c r="D19" i="1"/>
  <c r="H19" i="1"/>
  <c r="G19" i="1"/>
  <c r="F19" i="1"/>
  <c r="B19" i="1"/>
  <c r="B13" i="1"/>
  <c r="M18" i="5" l="1"/>
  <c r="P17" i="5"/>
  <c r="Q16" i="5"/>
  <c r="J26" i="1"/>
  <c r="J25" i="1" s="1"/>
  <c r="D26" i="1"/>
  <c r="F26" i="1"/>
  <c r="F25" i="1" s="1"/>
  <c r="C26" i="1"/>
  <c r="C25" i="1" s="1"/>
  <c r="E26" i="1"/>
  <c r="E34" i="1" s="1"/>
  <c r="E40" i="1" s="1"/>
  <c r="B26" i="1"/>
  <c r="B25" i="1" s="1"/>
  <c r="G26" i="1"/>
  <c r="H26" i="1"/>
  <c r="I26" i="1"/>
  <c r="I25" i="1" s="1"/>
  <c r="B20" i="1"/>
  <c r="B35" i="1" s="1"/>
  <c r="I20" i="1"/>
  <c r="I35" i="1" s="1"/>
  <c r="H20" i="1"/>
  <c r="H35" i="1" s="1"/>
  <c r="G20" i="1"/>
  <c r="G35" i="1" s="1"/>
  <c r="G34" i="1" s="1"/>
  <c r="G40" i="1" s="1"/>
  <c r="F20" i="1"/>
  <c r="F35" i="1" s="1"/>
  <c r="D20" i="1"/>
  <c r="D35" i="1" s="1"/>
  <c r="Q17" i="5" l="1"/>
  <c r="O18" i="5" s="1"/>
  <c r="R16" i="5"/>
  <c r="N18" i="5"/>
  <c r="G25" i="1"/>
  <c r="J34" i="1"/>
  <c r="J40" i="1" s="1"/>
  <c r="I34" i="1"/>
  <c r="I40" i="1" s="1"/>
  <c r="D25" i="1"/>
  <c r="E25" i="1"/>
  <c r="C34" i="1"/>
  <c r="C40" i="1" s="1"/>
  <c r="B34" i="1"/>
  <c r="B40" i="1" s="1"/>
  <c r="D34" i="1"/>
  <c r="D40" i="1" s="1"/>
  <c r="H34" i="1"/>
  <c r="H40" i="1" s="1"/>
  <c r="H25" i="1"/>
  <c r="F34" i="1"/>
  <c r="F40" i="1" s="1"/>
  <c r="B4" i="2"/>
  <c r="B3" i="2"/>
  <c r="B2" i="2"/>
  <c r="S16" i="5" l="1"/>
  <c r="R17" i="5"/>
  <c r="S17" i="5" l="1"/>
  <c r="T16" i="5"/>
  <c r="P18" i="5"/>
  <c r="U16" i="5" l="1"/>
  <c r="U17" i="5" s="1"/>
  <c r="U18" i="5" s="1"/>
  <c r="T17" i="5"/>
  <c r="Q18" i="5"/>
  <c r="T18" i="5" l="1"/>
  <c r="R18" i="5"/>
  <c r="S18" i="5"/>
  <c r="B21" i="5" l="1"/>
  <c r="D44" i="5" s="1"/>
  <c r="G55" i="5" s="1"/>
  <c r="G54" i="5" s="1"/>
  <c r="G63" i="5" l="1"/>
  <c r="G69" i="5" s="1"/>
  <c r="I55" i="5"/>
  <c r="I63" i="5" s="1"/>
  <c r="I69" i="5" s="1"/>
  <c r="C55" i="5"/>
  <c r="C63" i="5" s="1"/>
  <c r="C69" i="5" s="1"/>
  <c r="E55" i="5"/>
  <c r="E63" i="5" s="1"/>
  <c r="E69" i="5" s="1"/>
  <c r="D55" i="5"/>
  <c r="C54" i="5" s="1"/>
  <c r="F55" i="5"/>
  <c r="F63" i="5" s="1"/>
  <c r="F69" i="5" s="1"/>
  <c r="J55" i="5"/>
  <c r="J63" i="5" s="1"/>
  <c r="J69" i="5" s="1"/>
  <c r="H55" i="5"/>
  <c r="H63" i="5" s="1"/>
  <c r="H69" i="5" s="1"/>
  <c r="B55" i="5"/>
  <c r="B54" i="5" s="1"/>
  <c r="I54" i="5" l="1"/>
  <c r="J54" i="5"/>
  <c r="D63" i="5"/>
  <c r="D69" i="5" s="1"/>
  <c r="F54" i="5"/>
  <c r="D54" i="5"/>
  <c r="H54" i="5"/>
  <c r="E54" i="5"/>
  <c r="B63" i="5"/>
  <c r="B6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Ayo.Olubode</author>
  </authors>
  <commentList>
    <comment ref="B12" authorId="0" shapeId="0" xr:uid="{FEA94E8E-B0CB-494E-AA6E-C55868A5DFD2}">
      <text>
        <r>
          <rPr>
            <b/>
            <sz val="9"/>
            <color indexed="81"/>
            <rFont val="Tahoma"/>
            <family val="2"/>
          </rPr>
          <t>Ayo.Olubode:</t>
        </r>
        <r>
          <rPr>
            <sz val="9"/>
            <color indexed="81"/>
            <rFont val="Tahoma"/>
            <family val="2"/>
          </rPr>
          <t xml:space="preserve">
Not in use</t>
        </r>
      </text>
    </comment>
    <comment ref="K13" authorId="0" shapeId="0" xr:uid="{6F3057F4-201C-4F35-BF8E-D86A6DE6CF3D}">
      <text>
        <r>
          <rPr>
            <b/>
            <sz val="9"/>
            <color indexed="81"/>
            <rFont val="Tahoma"/>
            <family val="2"/>
          </rPr>
          <t>Ayo.Olubode:</t>
        </r>
        <r>
          <rPr>
            <sz val="9"/>
            <color indexed="81"/>
            <rFont val="Tahoma"/>
            <family val="2"/>
          </rPr>
          <t xml:space="preserve">
Each cell to the left applies a 2% salary increase to the latest salary to the right (any value above 0)</t>
        </r>
      </text>
    </comment>
  </commentList>
</comments>
</file>

<file path=xl/sharedStrings.xml><?xml version="1.0" encoding="utf-8"?>
<sst xmlns="http://schemas.openxmlformats.org/spreadsheetml/2006/main" count="191" uniqueCount="114">
  <si>
    <t>Pre-08 Service Yrs</t>
  </si>
  <si>
    <t>Table 1: Standard 1995 Section Benefits until 31 March 2022</t>
  </si>
  <si>
    <t>Pension</t>
  </si>
  <si>
    <t>Lump Sum</t>
  </si>
  <si>
    <t>Table 2: Standard 2008 Section Benefits until 31 March 2022</t>
  </si>
  <si>
    <t>65(NPA)</t>
  </si>
  <si>
    <t>Mandatory Lump Sum</t>
  </si>
  <si>
    <t>60(NPA)</t>
  </si>
  <si>
    <t>Members of 1995 Section (Relative to Pension Age of 60)</t>
  </si>
  <si>
    <t>Age: Complete Months</t>
  </si>
  <si>
    <t>Pension Factors</t>
  </si>
  <si>
    <t>Complete Years:</t>
  </si>
  <si>
    <t>Members of 1995 or 2008 Sections (Relative to Pension Age of 65)</t>
  </si>
  <si>
    <t xml:space="preserve">Members of 2015 Scheme </t>
  </si>
  <si>
    <t>Time to NPA: Months</t>
  </si>
  <si>
    <t xml:space="preserve">Pension Factors </t>
  </si>
  <si>
    <t>Years:</t>
  </si>
  <si>
    <t xml:space="preserve">Members of 1995 Section (Relative to Pension Age of 60) - Lump Sum </t>
  </si>
  <si>
    <t>Factor</t>
  </si>
  <si>
    <r>
      <t xml:space="preserve">Members of 1995 Section (Relative to Pension Age of 65) - </t>
    </r>
    <r>
      <rPr>
        <b/>
        <i/>
        <sz val="10"/>
        <color rgb="FFFF0000"/>
        <rFont val="Calibri"/>
        <family val="2"/>
        <scheme val="minor"/>
      </rPr>
      <t xml:space="preserve">NOT ACTUALS </t>
    </r>
  </si>
  <si>
    <t>Members of 2008 Section (Relative to Pension Age of 65)</t>
  </si>
  <si>
    <t>Time After NPA: Months</t>
  </si>
  <si>
    <t>Accrual Rates</t>
  </si>
  <si>
    <t>1995 Accrual Rate</t>
  </si>
  <si>
    <t>2008 Accrual Rate</t>
  </si>
  <si>
    <t>2015 Accrual Rate</t>
  </si>
  <si>
    <t>Age/Months</t>
  </si>
  <si>
    <t>Members of 2008 section with a mandatory lump sum (relative to NPA 65) - ADJUSTMENT FACTORS</t>
  </si>
  <si>
    <t>Table 1</t>
  </si>
  <si>
    <t>Table 2</t>
  </si>
  <si>
    <t>Table 3</t>
  </si>
  <si>
    <t>Table 4</t>
  </si>
  <si>
    <t>Table 5</t>
  </si>
  <si>
    <t>Note: An early retirement factor has been applied because the benefits would be paid before Normal Pension Age.</t>
  </si>
  <si>
    <t>Note: A late retirement factor has been applied because the benefits would be paid after Normal Pension Age.</t>
  </si>
  <si>
    <t>Equivalent Lump Sum</t>
  </si>
  <si>
    <t>Choice 2: Non Protected Officer</t>
  </si>
  <si>
    <t>What is your reckonable membership between 2008 and 2022?</t>
  </si>
  <si>
    <t>Guidance</t>
  </si>
  <si>
    <t>If you retire at:</t>
  </si>
  <si>
    <t>If you retires at:</t>
  </si>
  <si>
    <t>This illustrates the level of pension you may receive annually in the 1995 Section.</t>
  </si>
  <si>
    <t>This illustrates the level of pension you may receive annually in the 2008 Section with an equivalent of the 1995 Section lump sum.</t>
  </si>
  <si>
    <t>This illustrates the level of pension you may receive annually in the 2008 Section.</t>
  </si>
  <si>
    <t>Please enter your details in the boxes below:</t>
  </si>
  <si>
    <t>The equivalent lump sum as provided within the 1995 Section.</t>
  </si>
  <si>
    <t>The standard lump sum as provided within the 1995 Section.</t>
  </si>
  <si>
    <t>BACKGROUND DETAILS</t>
  </si>
  <si>
    <t>Membership up until 31st March 2022?</t>
  </si>
  <si>
    <t>Date inputs</t>
  </si>
  <si>
    <t>You can find the date you joined the scheme on your last Total Reward Statement or Annual Benefit Statement.</t>
  </si>
  <si>
    <t>What is your employment type?</t>
  </si>
  <si>
    <t>Employment type data convertion</t>
  </si>
  <si>
    <r>
      <t>What date did you join the scheme?</t>
    </r>
    <r>
      <rPr>
        <b/>
        <sz val="11"/>
        <color theme="0" tint="-0.34998626667073579"/>
        <rFont val="Calibri"/>
        <family val="2"/>
        <scheme val="minor"/>
      </rPr>
      <t xml:space="preserve"> [dd/mm/yyyy]</t>
    </r>
  </si>
  <si>
    <t>Reck pay CPI</t>
  </si>
  <si>
    <t>Future CPI</t>
  </si>
  <si>
    <t>Reckonable Pay</t>
  </si>
  <si>
    <t>Revalued Pay</t>
  </si>
  <si>
    <t>15/16</t>
  </si>
  <si>
    <t>16/17</t>
  </si>
  <si>
    <t>17/18</t>
  </si>
  <si>
    <t>18/19</t>
  </si>
  <si>
    <t>19/20</t>
  </si>
  <si>
    <t>20/21</t>
  </si>
  <si>
    <t>21/22</t>
  </si>
  <si>
    <t>22/23</t>
  </si>
  <si>
    <t>23/24</t>
  </si>
  <si>
    <t>24/25</t>
  </si>
  <si>
    <t>Year</t>
  </si>
  <si>
    <t>NHS (England &amp; Wales) Choice 2 Illustrator</t>
  </si>
  <si>
    <t>Welcome to the NHS (England &amp; Wales) Choice 2 Illustrator</t>
  </si>
  <si>
    <t>Click here</t>
  </si>
  <si>
    <t>Estimation:</t>
  </si>
  <si>
    <t>In how many years after 1 April 2025 do you plan to retire?</t>
  </si>
  <si>
    <t>Reck. Pay 2008 Scheme</t>
  </si>
  <si>
    <t>PIF</t>
  </si>
  <si>
    <t>IF func for Retirement</t>
  </si>
  <si>
    <t>PIF X IF</t>
  </si>
  <si>
    <t>Table 3: 2008 Section Benefits (with a lump sum equivalent to the standard lump sum in the 1995 Section) until 31 March 2022</t>
  </si>
  <si>
    <t>The lump sum you would be required to take if you opt to retain your benefit in the 2008 Section.</t>
  </si>
  <si>
    <t>Pensionable Pay</t>
  </si>
  <si>
    <t>Benefits of 2008 over 1995 Section with Equal Lump Sum</t>
  </si>
  <si>
    <t>Full-Time (100%)</t>
  </si>
  <si>
    <t>Back to Homepage</t>
  </si>
  <si>
    <t>This compares the 2008 and the 1995 sections Annual Pensions using equal lump sums. A negative value indicates that the 2008 section benefit is less than the 1995 Section, while a positive value indicates that the 2008 section benefit is more than the 1995 section.</t>
  </si>
  <si>
    <t xml:space="preserve">Please choose the employment type that best matches your working hours. Full-time (100%) corresponds to 37.5 hours per week, whereas part-time (50%) corresponds to 18.75 hours per week. </t>
  </si>
  <si>
    <t>As part of the Public Service Pensions Remedy (PSPR), some members have a choice to either keep their 2008 Section pension benefits for part of their pensionable service, or move these benefits to the 1995 Section. If we’ve written to you about this, this illustrative tool can help you to understand the potential effect of either option.</t>
  </si>
  <si>
    <t>This tool is split into two illustrators: the 'Basic Pay' illustrator and the 'Detailed Pay' illustrator.</t>
  </si>
  <si>
    <t>Please enter "0" if you intend to retire on or before 1 April 2025.</t>
  </si>
  <si>
    <t>34/35</t>
  </si>
  <si>
    <t>33/34</t>
  </si>
  <si>
    <t>32/33</t>
  </si>
  <si>
    <t>31/32</t>
  </si>
  <si>
    <t>30/31</t>
  </si>
  <si>
    <t>29/30</t>
  </si>
  <si>
    <t>28/29</t>
  </si>
  <si>
    <t>27/28</t>
  </si>
  <si>
    <t>26/27</t>
  </si>
  <si>
    <t>25/26</t>
  </si>
  <si>
    <t>What is your estimated final pensionable pay?</t>
  </si>
  <si>
    <r>
      <t xml:space="preserve">What date did you join the scheme? </t>
    </r>
    <r>
      <rPr>
        <b/>
        <sz val="11"/>
        <color theme="0" tint="-0.34998626667073579"/>
        <rFont val="Calibri"/>
        <family val="2"/>
        <scheme val="minor"/>
      </rPr>
      <t>[dd/mm/yyyy]</t>
    </r>
  </si>
  <si>
    <r>
      <t xml:space="preserve">Please enter your approximate </t>
    </r>
    <r>
      <rPr>
        <b/>
        <sz val="11"/>
        <rFont val="Calibri"/>
        <family val="2"/>
        <scheme val="minor"/>
      </rPr>
      <t>Whole-Time Equivalent Pensionable Pay</t>
    </r>
    <r>
      <rPr>
        <sz val="11"/>
        <rFont val="Calibri"/>
        <family val="2"/>
        <scheme val="minor"/>
      </rPr>
      <t xml:space="preserve"> over the span of 10 years. You can find your Pensionable Pay details in the "Year To Date" section of your March Payslips or by logging into My NHS Pension.</t>
    </r>
  </si>
  <si>
    <r>
      <t xml:space="preserve">Please enter your approximate </t>
    </r>
    <r>
      <rPr>
        <b/>
        <sz val="11"/>
        <rFont val="Calibri"/>
        <family val="2"/>
        <scheme val="minor"/>
      </rPr>
      <t>Whole-Time Equivalent Pensionable Pay</t>
    </r>
    <r>
      <rPr>
        <sz val="11"/>
        <rFont val="Calibri"/>
        <family val="2"/>
        <scheme val="minor"/>
      </rPr>
      <t xml:space="preserve"> over the span of 10 years. You can find your Pensionable Pay details in the "Year To Date" section of your March Payslips on ESR or by logging into My NHS Pension.</t>
    </r>
  </si>
  <si>
    <t>Your estimated 2008 final Reckonable Pay is</t>
  </si>
  <si>
    <t>Your estimated 1995 final Pensionable Pay is</t>
  </si>
  <si>
    <t>Annual Pensionable Pay</t>
  </si>
  <si>
    <t>Kindly note that this illustrator does not consider benefits from the 2015 section; it solely addresses your benefits in the 1995 and 2008 sections until 31 March 2022. Furthermore, the illustrator assumes a 2% Pensionable Pay uplift when projecting for future years.</t>
  </si>
  <si>
    <t>This shows your estimated Whole-Time Equivalent Final Pensionable Pay for the 1995 Section, it assumes a 2% uplift when projecting for future years.</t>
  </si>
  <si>
    <t>This shows your estimated Whole-Time Equivalent Final Reckonable Pay for the 2008 Section, it assumes a 2% uplift when projecting for future years.</t>
  </si>
  <si>
    <r>
      <rPr>
        <b/>
        <sz val="11"/>
        <rFont val="Calibri"/>
        <family val="2"/>
        <scheme val="minor"/>
      </rPr>
      <t>• The 'Basic Pay' illustrator:</t>
    </r>
    <r>
      <rPr>
        <sz val="11"/>
        <rFont val="Calibri"/>
        <family val="2"/>
        <scheme val="minor"/>
      </rPr>
      <t xml:space="preserve"> If you plan to retire in 10 years or more, or you have left the NHS Pension Scheme, use this illustrator. You will need to provide an estimate of what you expect your final pensionable pay to be.</t>
    </r>
  </si>
  <si>
    <r>
      <rPr>
        <b/>
        <sz val="11"/>
        <rFont val="Calibri"/>
        <family val="2"/>
        <scheme val="minor"/>
      </rPr>
      <t>• The 'Detailed Pay' illustrator:</t>
    </r>
    <r>
      <rPr>
        <sz val="11"/>
        <rFont val="Calibri"/>
        <family val="2"/>
        <scheme val="minor"/>
      </rPr>
      <t xml:space="preserve"> If you plan to retire in less than 10 years and are still a member of the NHS Pension Scheme, use this illustrator. This is because the recent high inflation rates (10.1% in 2022 and 6.7% in 2023) and the 10-year inflation protection built into the 2008 Section may have an affect on your choice. This illustrator requires you to enter the value of your pensionable pay over the last ten years, which will then be automatically adjusted for inflation to estimate your reckonable pay. You can find your pensionable pay details in the "Year To Date" section of your March Payslips or by logging into My NHS Pension.</t>
    </r>
  </si>
  <si>
    <t>to use the Basic Pay illustrator if you plan to retire in 10 years or more, or you have left the NHS Pension Scheme.</t>
  </si>
  <si>
    <t>to use the Detailed Pay illustrator if you plan to retire in less than 10 years and are still a member of the NHS Pension Scheme.</t>
  </si>
  <si>
    <t>Disclaimer: This illustrator provides a comparison of benefits based on certain assumptions and information provided by the user. Actual pension benefits may differ from the results shown due to various factors including inflation and early/late retirement factors. The figures provided are for illustrative purposes only and should not be used as an estimate or considered as financial advice. If you are no longer a member of the NHS Pension Scheme, you are advised to use the Basic Pay illustrator.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</si>
</sst>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809]* #,##0_-;\-[$£-809]* #,##0_-;_-[$£-809]* &quot;-&quot;??_-;_-@_-"/>
    <numFmt numFmtId="165" formatCode="0.000"/>
    <numFmt numFmtId="166" formatCode="&quot;£&quot;#,##0"/>
    <numFmt numFmtId="167" formatCode="0.0&quot;Part-Time&quot;;0.0&quot;Full-Time&quot;"/>
    <numFmt numFmtId="168" formatCode="0.0000"/>
  </numFmts>
  <fonts count="26"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i/>
      <sz val="10"/>
      <color theme="1"/>
      <name val="Calibri"/>
      <family val="2"/>
      <scheme val="minor"/>
    </font>
    <font>
      <b/>
      <sz val="11"/>
      <color theme="0"/>
      <name val="Calibri"/>
      <family val="2"/>
      <scheme val="minor"/>
    </font>
    <font>
      <b/>
      <i/>
      <sz val="10"/>
      <color rgb="FFFF0000"/>
      <name val="Calibri"/>
      <family val="2"/>
      <scheme val="minor"/>
    </font>
    <font>
      <b/>
      <sz val="10"/>
      <color rgb="FF000000"/>
      <name val="Calibri"/>
      <family val="2"/>
      <scheme val="minor"/>
    </font>
    <font>
      <b/>
      <u/>
      <sz val="11"/>
      <color theme="1"/>
      <name val="Calibri"/>
      <family val="2"/>
      <scheme val="minor"/>
    </font>
    <font>
      <b/>
      <u/>
      <sz val="10"/>
      <color theme="1"/>
      <name val="Calibri"/>
      <family val="2"/>
      <scheme val="minor"/>
    </font>
    <font>
      <b/>
      <sz val="11"/>
      <color theme="0" tint="-0.34998626667073579"/>
      <name val="Calibri"/>
      <family val="2"/>
      <scheme val="minor"/>
    </font>
    <font>
      <sz val="11"/>
      <color theme="0" tint="-0.34998626667073579"/>
      <name val="Calibri"/>
      <family val="2"/>
      <scheme val="minor"/>
    </font>
    <font>
      <b/>
      <sz val="11"/>
      <name val="Calibri"/>
      <family val="2"/>
      <scheme val="minor"/>
    </font>
    <font>
      <sz val="11"/>
      <name val="Calibri"/>
      <family val="2"/>
      <scheme val="minor"/>
    </font>
    <font>
      <b/>
      <u/>
      <sz val="11"/>
      <color theme="0" tint="-0.34998626667073579"/>
      <name val="Calibri"/>
      <family val="2"/>
      <scheme val="minor"/>
    </font>
    <font>
      <b/>
      <sz val="11"/>
      <color theme="0" tint="-0.499984740745262"/>
      <name val="Calibri"/>
      <family val="2"/>
      <scheme val="minor"/>
    </font>
    <font>
      <sz val="11"/>
      <color theme="0" tint="-0.499984740745262"/>
      <name val="Calibri"/>
      <family val="2"/>
      <scheme val="minor"/>
    </font>
    <font>
      <b/>
      <sz val="22"/>
      <color theme="0"/>
      <name val="Calibri"/>
      <family val="2"/>
      <scheme val="minor"/>
    </font>
    <font>
      <b/>
      <sz val="16"/>
      <color theme="1"/>
      <name val="Calibri"/>
      <family val="2"/>
      <scheme val="minor"/>
    </font>
    <font>
      <sz val="11"/>
      <color theme="1"/>
      <name val="Aptos"/>
      <family val="2"/>
    </font>
    <font>
      <u/>
      <sz val="11"/>
      <color theme="10"/>
      <name val="Calibri"/>
      <family val="2"/>
      <scheme val="minor"/>
    </font>
    <font>
      <b/>
      <u/>
      <sz val="11"/>
      <name val="Calibri"/>
      <family val="2"/>
      <scheme val="minor"/>
    </font>
    <font>
      <sz val="11"/>
      <name val="Calibri"/>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theme="2"/>
        <bgColor indexed="64"/>
      </patternFill>
    </fill>
    <fill>
      <patternFill patternType="solid">
        <fgColor rgb="FF0070C0"/>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6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2">
    <xf numFmtId="0" fontId="0" fillId="0" borderId="0"/>
    <xf numFmtId="0" fontId="21" fillId="0" borderId="0" applyNumberFormat="0" applyFill="0" applyBorder="0" applyAlignment="0" applyProtection="0"/>
  </cellStyleXfs>
  <cellXfs count="316">
    <xf numFmtId="0" fontId="0" fillId="0" borderId="0" xfId="0"/>
    <xf numFmtId="0" fontId="1" fillId="0" borderId="7" xfId="0" applyFont="1" applyBorder="1"/>
    <xf numFmtId="0" fontId="2" fillId="2" borderId="2" xfId="0" applyFont="1" applyFill="1" applyBorder="1"/>
    <xf numFmtId="0" fontId="3" fillId="0" borderId="2" xfId="0" applyFont="1" applyBorder="1"/>
    <xf numFmtId="0" fontId="1" fillId="0" borderId="11" xfId="0" applyFont="1" applyBorder="1"/>
    <xf numFmtId="0" fontId="4" fillId="0" borderId="0" xfId="0" applyFont="1"/>
    <xf numFmtId="0" fontId="3" fillId="0" borderId="0" xfId="0" applyFont="1"/>
    <xf numFmtId="165" fontId="3" fillId="0" borderId="2" xfId="0" applyNumberFormat="1" applyFont="1" applyBorder="1"/>
    <xf numFmtId="165" fontId="3" fillId="0" borderId="0" xfId="0" applyNumberFormat="1" applyFont="1"/>
    <xf numFmtId="0" fontId="1" fillId="0" borderId="0" xfId="0" applyFont="1" applyAlignment="1">
      <alignment wrapText="1"/>
    </xf>
    <xf numFmtId="164" fontId="0" fillId="0" borderId="0" xfId="0" applyNumberFormat="1" applyAlignment="1">
      <alignment vertical="top"/>
    </xf>
    <xf numFmtId="166" fontId="0" fillId="0" borderId="3" xfId="0" applyNumberFormat="1" applyBorder="1" applyAlignment="1">
      <alignment horizontal="left" wrapText="1"/>
    </xf>
    <xf numFmtId="166" fontId="0" fillId="0" borderId="8" xfId="0" applyNumberFormat="1" applyBorder="1" applyAlignment="1">
      <alignment horizontal="left"/>
    </xf>
    <xf numFmtId="166" fontId="0" fillId="0" borderId="3" xfId="0" applyNumberFormat="1" applyBorder="1" applyAlignment="1">
      <alignment horizontal="left"/>
    </xf>
    <xf numFmtId="166" fontId="0" fillId="0" borderId="5" xfId="0" applyNumberFormat="1" applyBorder="1" applyAlignment="1">
      <alignment horizontal="left"/>
    </xf>
    <xf numFmtId="166" fontId="0" fillId="0" borderId="9" xfId="0" applyNumberFormat="1" applyBorder="1" applyAlignment="1">
      <alignment horizontal="left"/>
    </xf>
    <xf numFmtId="0" fontId="6" fillId="3" borderId="1" xfId="0" applyFont="1" applyFill="1" applyBorder="1"/>
    <xf numFmtId="0" fontId="6" fillId="3" borderId="17" xfId="0" applyFont="1" applyFill="1" applyBorder="1" applyAlignment="1">
      <alignment horizontal="left"/>
    </xf>
    <xf numFmtId="0" fontId="6" fillId="3" borderId="13" xfId="0" applyFont="1" applyFill="1" applyBorder="1" applyAlignment="1">
      <alignment horizontal="left"/>
    </xf>
    <xf numFmtId="165" fontId="3" fillId="4" borderId="2" xfId="0" applyNumberFormat="1" applyFont="1" applyFill="1" applyBorder="1"/>
    <xf numFmtId="1" fontId="8" fillId="0" borderId="2" xfId="0" applyNumberFormat="1" applyFont="1" applyBorder="1" applyAlignment="1">
      <alignment horizontal="right" vertical="center" wrapText="1"/>
    </xf>
    <xf numFmtId="0" fontId="9" fillId="0" borderId="0" xfId="0" applyFont="1"/>
    <xf numFmtId="0" fontId="10" fillId="0" borderId="0" xfId="0" applyFont="1"/>
    <xf numFmtId="0" fontId="0" fillId="0" borderId="31" xfId="0" applyBorder="1"/>
    <xf numFmtId="0" fontId="11" fillId="0" borderId="1" xfId="0" applyFont="1" applyBorder="1"/>
    <xf numFmtId="0" fontId="12" fillId="0" borderId="19" xfId="0" applyFont="1" applyBorder="1"/>
    <xf numFmtId="0" fontId="12" fillId="0" borderId="0" xfId="0" applyFont="1"/>
    <xf numFmtId="0" fontId="12" fillId="5" borderId="0" xfId="0" applyFont="1" applyFill="1"/>
    <xf numFmtId="0" fontId="11" fillId="0" borderId="0" xfId="0" applyFont="1"/>
    <xf numFmtId="0" fontId="15" fillId="0" borderId="0" xfId="0" applyFont="1"/>
    <xf numFmtId="0" fontId="11" fillId="0" borderId="22" xfId="0" applyFont="1" applyBorder="1"/>
    <xf numFmtId="0" fontId="12" fillId="0" borderId="37" xfId="0" applyFont="1" applyBorder="1"/>
    <xf numFmtId="0" fontId="11" fillId="0" borderId="37" xfId="0" applyFont="1" applyBorder="1"/>
    <xf numFmtId="0" fontId="11" fillId="0" borderId="19" xfId="0" applyFont="1" applyBorder="1"/>
    <xf numFmtId="0" fontId="11" fillId="5" borderId="1" xfId="0" applyFont="1" applyFill="1" applyBorder="1" applyAlignment="1">
      <alignment horizontal="right"/>
    </xf>
    <xf numFmtId="14" fontId="11" fillId="0" borderId="1" xfId="0" applyNumberFormat="1" applyFont="1" applyBorder="1"/>
    <xf numFmtId="14" fontId="11" fillId="0" borderId="37" xfId="0" applyNumberFormat="1" applyFont="1" applyBorder="1"/>
    <xf numFmtId="167" fontId="11" fillId="0" borderId="19" xfId="0" applyNumberFormat="1" applyFont="1" applyBorder="1"/>
    <xf numFmtId="0" fontId="11" fillId="0" borderId="35" xfId="0" applyFont="1" applyBorder="1"/>
    <xf numFmtId="0" fontId="11" fillId="0" borderId="32" xfId="0" applyFont="1" applyBorder="1"/>
    <xf numFmtId="0" fontId="11" fillId="5" borderId="1" xfId="0" applyFont="1" applyFill="1" applyBorder="1"/>
    <xf numFmtId="0" fontId="6" fillId="3" borderId="38" xfId="0" applyFont="1" applyFill="1" applyBorder="1"/>
    <xf numFmtId="0" fontId="6" fillId="3" borderId="27" xfId="0" applyFont="1" applyFill="1" applyBorder="1" applyAlignment="1">
      <alignment horizontal="left"/>
    </xf>
    <xf numFmtId="0" fontId="6" fillId="3" borderId="29" xfId="0" applyFont="1" applyFill="1" applyBorder="1" applyAlignment="1">
      <alignment horizontal="left"/>
    </xf>
    <xf numFmtId="0" fontId="1" fillId="0" borderId="1" xfId="0" applyFont="1" applyBorder="1"/>
    <xf numFmtId="0" fontId="1" fillId="0" borderId="7" xfId="0" applyFont="1" applyBorder="1" applyAlignment="1">
      <alignment vertical="top" wrapText="1"/>
    </xf>
    <xf numFmtId="0" fontId="1" fillId="0" borderId="16" xfId="0" applyFont="1" applyBorder="1" applyAlignment="1">
      <alignment vertical="top" wrapText="1"/>
    </xf>
    <xf numFmtId="0" fontId="0" fillId="5" borderId="0" xfId="0" applyFill="1"/>
    <xf numFmtId="0" fontId="6" fillId="3" borderId="46" xfId="0" applyFont="1" applyFill="1" applyBorder="1"/>
    <xf numFmtId="0" fontId="6" fillId="3" borderId="47" xfId="0" applyFont="1" applyFill="1" applyBorder="1"/>
    <xf numFmtId="0" fontId="1" fillId="0" borderId="1" xfId="0" applyFont="1" applyBorder="1" applyAlignment="1">
      <alignment horizontal="center"/>
    </xf>
    <xf numFmtId="0" fontId="0" fillId="0" borderId="25" xfId="0" applyBorder="1"/>
    <xf numFmtId="0" fontId="16" fillId="0" borderId="1" xfId="0" applyFont="1" applyBorder="1"/>
    <xf numFmtId="1" fontId="17" fillId="0" borderId="19" xfId="0" applyNumberFormat="1" applyFont="1" applyBorder="1"/>
    <xf numFmtId="0" fontId="16" fillId="0" borderId="22" xfId="0" applyFont="1" applyBorder="1"/>
    <xf numFmtId="0" fontId="17" fillId="0" borderId="37" xfId="0" applyFont="1" applyBorder="1"/>
    <xf numFmtId="0" fontId="16" fillId="0" borderId="26" xfId="0" applyFont="1" applyBorder="1"/>
    <xf numFmtId="0" fontId="17" fillId="0" borderId="20" xfId="0" applyFont="1" applyBorder="1"/>
    <xf numFmtId="0" fontId="14" fillId="0" borderId="0" xfId="0" applyFont="1"/>
    <xf numFmtId="0" fontId="17" fillId="0" borderId="0" xfId="0" applyFont="1"/>
    <xf numFmtId="164" fontId="0" fillId="0" borderId="0" xfId="0" applyNumberFormat="1" applyAlignment="1">
      <alignment horizontal="left" vertical="top"/>
    </xf>
    <xf numFmtId="164" fontId="0" fillId="0" borderId="0" xfId="0" applyNumberFormat="1" applyAlignment="1">
      <alignment horizontal="center" vertical="top"/>
    </xf>
    <xf numFmtId="0" fontId="9" fillId="0" borderId="0" xfId="0" applyFont="1" applyAlignment="1">
      <alignment horizontal="center"/>
    </xf>
    <xf numFmtId="0" fontId="1" fillId="0" borderId="0" xfId="0" applyFont="1"/>
    <xf numFmtId="0" fontId="13" fillId="0" borderId="0" xfId="0" applyFont="1"/>
    <xf numFmtId="0" fontId="0" fillId="0" borderId="20" xfId="0" applyBorder="1"/>
    <xf numFmtId="14" fontId="11" fillId="0" borderId="0" xfId="0" applyNumberFormat="1" applyFont="1"/>
    <xf numFmtId="167" fontId="11" fillId="0" borderId="0" xfId="0" applyNumberFormat="1" applyFont="1"/>
    <xf numFmtId="0" fontId="22" fillId="0" borderId="0" xfId="0" applyFont="1"/>
    <xf numFmtId="0" fontId="17" fillId="7" borderId="1" xfId="0" applyFont="1" applyFill="1" applyBorder="1"/>
    <xf numFmtId="0" fontId="0" fillId="5" borderId="31" xfId="0" applyFill="1" applyBorder="1"/>
    <xf numFmtId="164" fontId="0" fillId="0" borderId="0" xfId="0" applyNumberFormat="1" applyAlignment="1">
      <alignment horizontal="left" vertical="top" wrapText="1"/>
    </xf>
    <xf numFmtId="0" fontId="0" fillId="5" borderId="20" xfId="0" applyFill="1" applyBorder="1"/>
    <xf numFmtId="166" fontId="0" fillId="0" borderId="51" xfId="0" applyNumberFormat="1" applyBorder="1" applyAlignment="1">
      <alignment horizontal="left" vertical="top"/>
    </xf>
    <xf numFmtId="166" fontId="0" fillId="0" borderId="55" xfId="0" applyNumberFormat="1" applyBorder="1" applyAlignment="1">
      <alignment horizontal="left" vertical="top"/>
    </xf>
    <xf numFmtId="0" fontId="6" fillId="3" borderId="33" xfId="0" applyFont="1" applyFill="1" applyBorder="1" applyAlignment="1">
      <alignment horizontal="left"/>
    </xf>
    <xf numFmtId="166" fontId="0" fillId="0" borderId="53" xfId="0" applyNumberFormat="1" applyBorder="1" applyAlignment="1">
      <alignment horizontal="left"/>
    </xf>
    <xf numFmtId="166" fontId="0" fillId="0" borderId="54" xfId="0" applyNumberFormat="1" applyBorder="1" applyAlignment="1">
      <alignment horizontal="left"/>
    </xf>
    <xf numFmtId="0" fontId="6" fillId="3" borderId="30" xfId="0" applyFont="1" applyFill="1" applyBorder="1" applyAlignment="1">
      <alignment horizontal="left"/>
    </xf>
    <xf numFmtId="166" fontId="0" fillId="0" borderId="39" xfId="0" applyNumberFormat="1" applyBorder="1" applyAlignment="1">
      <alignment horizontal="left" vertical="top"/>
    </xf>
    <xf numFmtId="0" fontId="16" fillId="5" borderId="21" xfId="0" applyFont="1" applyFill="1" applyBorder="1"/>
    <xf numFmtId="0" fontId="16" fillId="5" borderId="57" xfId="0" applyFont="1" applyFill="1" applyBorder="1"/>
    <xf numFmtId="0" fontId="16" fillId="5" borderId="11" xfId="0" applyFont="1" applyFill="1" applyBorder="1"/>
    <xf numFmtId="0" fontId="16" fillId="5" borderId="7" xfId="0" applyFont="1" applyFill="1" applyBorder="1"/>
    <xf numFmtId="0" fontId="23" fillId="0" borderId="14" xfId="0" applyFont="1" applyBorder="1" applyAlignment="1">
      <alignment vertical="center"/>
    </xf>
    <xf numFmtId="14" fontId="14" fillId="5" borderId="1" xfId="0" applyNumberFormat="1" applyFont="1" applyFill="1" applyBorder="1" applyAlignment="1" applyProtection="1">
      <alignment horizontal="right"/>
      <protection locked="0"/>
    </xf>
    <xf numFmtId="1" fontId="0" fillId="0" borderId="36" xfId="0" applyNumberFormat="1" applyBorder="1" applyProtection="1">
      <protection locked="0"/>
    </xf>
    <xf numFmtId="168" fontId="17" fillId="0" borderId="38" xfId="0" applyNumberFormat="1" applyFont="1" applyBorder="1"/>
    <xf numFmtId="166" fontId="1" fillId="0" borderId="42" xfId="0" applyNumberFormat="1" applyFont="1" applyBorder="1" applyAlignment="1">
      <alignment horizontal="right"/>
    </xf>
    <xf numFmtId="0" fontId="14" fillId="0" borderId="0" xfId="0" applyFont="1" applyAlignment="1">
      <alignment vertical="top" wrapText="1"/>
    </xf>
    <xf numFmtId="0" fontId="0" fillId="0" borderId="0" xfId="0" applyAlignment="1">
      <alignment vertical="top" wrapText="1"/>
    </xf>
    <xf numFmtId="0" fontId="0" fillId="0" borderId="21" xfId="0" applyBorder="1"/>
    <xf numFmtId="0" fontId="0" fillId="0" borderId="32" xfId="0" applyBorder="1"/>
    <xf numFmtId="0" fontId="14" fillId="0" borderId="32" xfId="0" applyFont="1" applyBorder="1" applyAlignment="1">
      <alignment vertical="top" wrapText="1"/>
    </xf>
    <xf numFmtId="0" fontId="14" fillId="0" borderId="21" xfId="0" applyFont="1" applyBorder="1" applyAlignment="1">
      <alignment vertical="top"/>
    </xf>
    <xf numFmtId="0" fontId="14" fillId="0" borderId="32" xfId="0" applyFont="1" applyBorder="1" applyAlignment="1">
      <alignment horizontal="left" vertical="top" wrapText="1" indent="3"/>
    </xf>
    <xf numFmtId="0" fontId="14" fillId="0" borderId="21" xfId="0" applyFont="1" applyBorder="1" applyAlignment="1">
      <alignment horizontal="left" vertical="top" wrapText="1" indent="3"/>
    </xf>
    <xf numFmtId="0" fontId="20" fillId="0" borderId="21" xfId="0" applyFont="1" applyBorder="1" applyAlignment="1">
      <alignment vertical="center"/>
    </xf>
    <xf numFmtId="0" fontId="0" fillId="8" borderId="2" xfId="0" applyFill="1" applyBorder="1"/>
    <xf numFmtId="0" fontId="14" fillId="0" borderId="21" xfId="0" applyFont="1" applyBorder="1" applyAlignment="1">
      <alignment horizontal="left" vertical="top" indent="3"/>
    </xf>
    <xf numFmtId="0" fontId="13" fillId="0" borderId="0" xfId="0" applyFont="1" applyAlignment="1">
      <alignment wrapText="1"/>
    </xf>
    <xf numFmtId="164" fontId="14" fillId="0" borderId="0" xfId="0" applyNumberFormat="1" applyFont="1" applyAlignment="1">
      <alignment horizontal="left" vertical="top"/>
    </xf>
    <xf numFmtId="0" fontId="22" fillId="0" borderId="0" xfId="0" applyFont="1" applyAlignment="1">
      <alignment horizontal="center"/>
    </xf>
    <xf numFmtId="164" fontId="14" fillId="0" borderId="0" xfId="0" applyNumberFormat="1" applyFont="1" applyAlignment="1">
      <alignment horizontal="center" vertical="top"/>
    </xf>
    <xf numFmtId="164" fontId="14" fillId="0" borderId="0" xfId="0" applyNumberFormat="1" applyFont="1" applyAlignment="1">
      <alignment horizontal="left" vertical="top" wrapText="1"/>
    </xf>
    <xf numFmtId="0" fontId="14" fillId="0" borderId="25" xfId="0" applyFont="1" applyBorder="1"/>
    <xf numFmtId="0" fontId="14" fillId="0" borderId="31" xfId="0" applyFont="1" applyBorder="1"/>
    <xf numFmtId="0" fontId="14" fillId="0" borderId="14" xfId="0" applyFont="1" applyBorder="1"/>
    <xf numFmtId="0" fontId="14" fillId="0" borderId="15" xfId="0" applyFont="1" applyBorder="1"/>
    <xf numFmtId="0" fontId="14" fillId="0" borderId="10" xfId="0" applyFont="1" applyBorder="1"/>
    <xf numFmtId="0" fontId="14" fillId="5" borderId="1" xfId="0" applyFont="1" applyFill="1" applyBorder="1" applyAlignment="1" applyProtection="1">
      <alignment horizontal="right"/>
      <protection locked="0"/>
    </xf>
    <xf numFmtId="0" fontId="14" fillId="0" borderId="20" xfId="0" applyFont="1" applyBorder="1"/>
    <xf numFmtId="0" fontId="14" fillId="0" borderId="27" xfId="0" applyFont="1" applyBorder="1"/>
    <xf numFmtId="0" fontId="14" fillId="5" borderId="0" xfId="0" applyFont="1" applyFill="1"/>
    <xf numFmtId="0" fontId="13" fillId="0" borderId="22" xfId="0" applyFont="1" applyBorder="1"/>
    <xf numFmtId="0" fontId="13" fillId="0" borderId="37" xfId="0" applyFont="1" applyBorder="1"/>
    <xf numFmtId="0" fontId="13" fillId="0" borderId="19" xfId="0" applyFont="1" applyBorder="1"/>
    <xf numFmtId="0" fontId="13" fillId="5" borderId="1" xfId="0" applyFont="1" applyFill="1" applyBorder="1" applyAlignment="1">
      <alignment horizontal="right"/>
    </xf>
    <xf numFmtId="0" fontId="14" fillId="0" borderId="37" xfId="0" applyFont="1" applyBorder="1"/>
    <xf numFmtId="0" fontId="14" fillId="0" borderId="19" xfId="0" applyFont="1" applyBorder="1"/>
    <xf numFmtId="0" fontId="13" fillId="5" borderId="1" xfId="0" applyFont="1" applyFill="1" applyBorder="1"/>
    <xf numFmtId="0" fontId="13" fillId="0" borderId="35" xfId="0" applyFont="1" applyBorder="1"/>
    <xf numFmtId="0" fontId="13" fillId="0" borderId="32" xfId="0" applyFont="1" applyBorder="1"/>
    <xf numFmtId="0" fontId="13" fillId="0" borderId="1" xfId="0" applyFont="1" applyBorder="1"/>
    <xf numFmtId="14" fontId="13" fillId="0" borderId="1" xfId="0" applyNumberFormat="1" applyFont="1" applyBorder="1"/>
    <xf numFmtId="14" fontId="13" fillId="0" borderId="37" xfId="0" applyNumberFormat="1" applyFont="1" applyBorder="1"/>
    <xf numFmtId="167" fontId="13" fillId="0" borderId="19" xfId="0" applyNumberFormat="1" applyFont="1" applyBorder="1"/>
    <xf numFmtId="0" fontId="13" fillId="3" borderId="1" xfId="0" applyFont="1" applyFill="1" applyBorder="1"/>
    <xf numFmtId="0" fontId="13" fillId="3" borderId="43" xfId="0" applyFont="1" applyFill="1" applyBorder="1" applyAlignment="1">
      <alignment horizontal="left"/>
    </xf>
    <xf numFmtId="0" fontId="13" fillId="3" borderId="46" xfId="0" applyFont="1" applyFill="1" applyBorder="1" applyAlignment="1">
      <alignment horizontal="left"/>
    </xf>
    <xf numFmtId="0" fontId="13" fillId="3" borderId="52" xfId="0" applyFont="1" applyFill="1" applyBorder="1" applyAlignment="1">
      <alignment horizontal="left"/>
    </xf>
    <xf numFmtId="0" fontId="13" fillId="3" borderId="42" xfId="0" applyFont="1" applyFill="1" applyBorder="1" applyAlignment="1">
      <alignment horizontal="left"/>
    </xf>
    <xf numFmtId="0" fontId="13" fillId="0" borderId="11" xfId="0" applyFont="1" applyBorder="1"/>
    <xf numFmtId="166" fontId="14" fillId="0" borderId="3" xfId="0" applyNumberFormat="1" applyFont="1" applyBorder="1" applyAlignment="1">
      <alignment horizontal="left"/>
    </xf>
    <xf numFmtId="166" fontId="14" fillId="0" borderId="8" xfId="0" applyNumberFormat="1" applyFont="1" applyBorder="1" applyAlignment="1">
      <alignment horizontal="left"/>
    </xf>
    <xf numFmtId="166" fontId="14" fillId="0" borderId="53" xfId="0" applyNumberFormat="1" applyFont="1" applyBorder="1" applyAlignment="1">
      <alignment horizontal="left"/>
    </xf>
    <xf numFmtId="166" fontId="14" fillId="0" borderId="4" xfId="0" applyNumberFormat="1" applyFont="1" applyBorder="1" applyAlignment="1">
      <alignment horizontal="left"/>
    </xf>
    <xf numFmtId="0" fontId="13" fillId="0" borderId="7" xfId="0" applyFont="1" applyBorder="1"/>
    <xf numFmtId="166" fontId="14" fillId="0" borderId="5" xfId="0" applyNumberFormat="1" applyFont="1" applyBorder="1" applyAlignment="1">
      <alignment horizontal="left"/>
    </xf>
    <xf numFmtId="166" fontId="14" fillId="0" borderId="9" xfId="0" applyNumberFormat="1" applyFont="1" applyBorder="1" applyAlignment="1">
      <alignment horizontal="left"/>
    </xf>
    <xf numFmtId="166" fontId="14" fillId="0" borderId="54" xfId="0" applyNumberFormat="1" applyFont="1" applyBorder="1" applyAlignment="1">
      <alignment horizontal="left"/>
    </xf>
    <xf numFmtId="166" fontId="14" fillId="0" borderId="6" xfId="0" applyNumberFormat="1" applyFont="1" applyBorder="1" applyAlignment="1">
      <alignment horizontal="left"/>
    </xf>
    <xf numFmtId="0" fontId="13" fillId="3" borderId="47" xfId="0" applyFont="1" applyFill="1" applyBorder="1" applyAlignment="1">
      <alignment horizontal="left"/>
    </xf>
    <xf numFmtId="166" fontId="14" fillId="0" borderId="3" xfId="0" applyNumberFormat="1" applyFont="1" applyBorder="1" applyAlignment="1">
      <alignment horizontal="left" wrapText="1"/>
    </xf>
    <xf numFmtId="0" fontId="13" fillId="0" borderId="7" xfId="0" applyFont="1" applyBorder="1" applyAlignment="1">
      <alignment wrapText="1"/>
    </xf>
    <xf numFmtId="166" fontId="14" fillId="0" borderId="5" xfId="0" applyNumberFormat="1" applyFont="1" applyBorder="1" applyAlignment="1">
      <alignment horizontal="left" vertical="top"/>
    </xf>
    <xf numFmtId="166" fontId="14" fillId="0" borderId="9" xfId="0" applyNumberFormat="1" applyFont="1" applyBorder="1" applyAlignment="1">
      <alignment horizontal="left" vertical="top"/>
    </xf>
    <xf numFmtId="166" fontId="14" fillId="0" borderId="54" xfId="0" applyNumberFormat="1" applyFont="1" applyBorder="1" applyAlignment="1">
      <alignment horizontal="left" vertical="top"/>
    </xf>
    <xf numFmtId="166" fontId="14" fillId="0" borderId="6" xfId="0" applyNumberFormat="1" applyFont="1" applyBorder="1" applyAlignment="1">
      <alignment horizontal="left" vertical="top"/>
    </xf>
    <xf numFmtId="164" fontId="14" fillId="0" borderId="0" xfId="0" applyNumberFormat="1" applyFont="1" applyAlignment="1">
      <alignment vertical="top"/>
    </xf>
    <xf numFmtId="0" fontId="23" fillId="0" borderId="39" xfId="0" applyFont="1" applyBorder="1" applyAlignment="1">
      <alignment vertical="center"/>
    </xf>
    <xf numFmtId="0" fontId="14" fillId="0" borderId="40" xfId="0" applyFont="1" applyBorder="1"/>
    <xf numFmtId="0" fontId="14" fillId="0" borderId="41" xfId="0" applyFont="1" applyBorder="1"/>
    <xf numFmtId="166" fontId="13" fillId="0" borderId="47" xfId="0" applyNumberFormat="1" applyFont="1" applyBorder="1" applyAlignment="1">
      <alignment horizontal="center"/>
    </xf>
    <xf numFmtId="166" fontId="13" fillId="0" borderId="46" xfId="0" applyNumberFormat="1" applyFont="1" applyBorder="1" applyAlignment="1">
      <alignment horizontal="center"/>
    </xf>
    <xf numFmtId="166" fontId="13" fillId="0" borderId="42" xfId="0" applyNumberFormat="1" applyFont="1" applyBorder="1" applyAlignment="1">
      <alignment horizontal="center"/>
    </xf>
    <xf numFmtId="0" fontId="14" fillId="5" borderId="31" xfId="0" applyFont="1" applyFill="1" applyBorder="1"/>
    <xf numFmtId="0" fontId="14" fillId="8" borderId="2" xfId="0" applyFont="1" applyFill="1" applyBorder="1"/>
    <xf numFmtId="0" fontId="14" fillId="4" borderId="2" xfId="0" applyFont="1" applyFill="1" applyBorder="1"/>
    <xf numFmtId="0" fontId="14" fillId="4" borderId="48" xfId="0" applyFont="1" applyFill="1" applyBorder="1"/>
    <xf numFmtId="0" fontId="23" fillId="0" borderId="15" xfId="0" applyFont="1" applyBorder="1" applyAlignment="1">
      <alignment vertical="center"/>
    </xf>
    <xf numFmtId="0" fontId="23" fillId="0" borderId="10" xfId="0" applyFont="1" applyBorder="1" applyAlignment="1">
      <alignment vertical="center"/>
    </xf>
    <xf numFmtId="166" fontId="13" fillId="0" borderId="52" xfId="0" applyNumberFormat="1" applyFont="1" applyBorder="1" applyAlignment="1">
      <alignment horizontal="center"/>
    </xf>
    <xf numFmtId="166" fontId="14" fillId="0" borderId="58" xfId="0" applyNumberFormat="1" applyFont="1" applyBorder="1" applyAlignment="1" applyProtection="1">
      <alignment horizontal="right"/>
      <protection locked="0"/>
    </xf>
    <xf numFmtId="0" fontId="6" fillId="3" borderId="17" xfId="0" applyFont="1" applyFill="1" applyBorder="1"/>
    <xf numFmtId="0" fontId="6" fillId="3" borderId="13" xfId="0" applyFont="1" applyFill="1" applyBorder="1"/>
    <xf numFmtId="0" fontId="6" fillId="3" borderId="60" xfId="0" applyFont="1" applyFill="1" applyBorder="1"/>
    <xf numFmtId="0" fontId="13" fillId="0" borderId="47" xfId="0" applyFont="1" applyBorder="1"/>
    <xf numFmtId="165" fontId="14" fillId="8" borderId="2" xfId="0" applyNumberFormat="1" applyFont="1" applyFill="1" applyBorder="1"/>
    <xf numFmtId="165" fontId="14" fillId="4" borderId="2" xfId="0" applyNumberFormat="1" applyFont="1" applyFill="1" applyBorder="1"/>
    <xf numFmtId="165" fontId="14" fillId="4" borderId="48" xfId="0" applyNumberFormat="1" applyFont="1" applyFill="1" applyBorder="1"/>
    <xf numFmtId="165" fontId="0" fillId="8" borderId="2" xfId="0" applyNumberFormat="1" applyFill="1" applyBorder="1"/>
    <xf numFmtId="166" fontId="12" fillId="0" borderId="0" xfId="0" applyNumberFormat="1" applyFont="1"/>
    <xf numFmtId="0" fontId="13" fillId="3" borderId="60" xfId="0" applyFont="1" applyFill="1" applyBorder="1"/>
    <xf numFmtId="0" fontId="13" fillId="3" borderId="13" xfId="0" applyFont="1" applyFill="1" applyBorder="1"/>
    <xf numFmtId="166" fontId="17" fillId="0" borderId="57" xfId="0" applyNumberFormat="1" applyFont="1" applyBorder="1"/>
    <xf numFmtId="0" fontId="0" fillId="0" borderId="57" xfId="0" applyBorder="1"/>
    <xf numFmtId="166" fontId="17" fillId="5" borderId="57" xfId="0" applyNumberFormat="1" applyFont="1" applyFill="1" applyBorder="1"/>
    <xf numFmtId="0" fontId="0" fillId="0" borderId="7" xfId="0" applyBorder="1"/>
    <xf numFmtId="166" fontId="17" fillId="8" borderId="3" xfId="0" applyNumberFormat="1" applyFont="1" applyFill="1" applyBorder="1"/>
    <xf numFmtId="166" fontId="17" fillId="8" borderId="8" xfId="0" applyNumberFormat="1" applyFont="1" applyFill="1" applyBorder="1"/>
    <xf numFmtId="166" fontId="14" fillId="8" borderId="8" xfId="0" applyNumberFormat="1" applyFont="1" applyFill="1" applyBorder="1"/>
    <xf numFmtId="166" fontId="14" fillId="4" borderId="8" xfId="0" applyNumberFormat="1" applyFont="1" applyFill="1" applyBorder="1"/>
    <xf numFmtId="166" fontId="14" fillId="4" borderId="4" xfId="0" applyNumberFormat="1" applyFont="1" applyFill="1" applyBorder="1"/>
    <xf numFmtId="0" fontId="0" fillId="8" borderId="56" xfId="0" applyFill="1" applyBorder="1"/>
    <xf numFmtId="165" fontId="0" fillId="8" borderId="56" xfId="0" applyNumberFormat="1" applyFill="1" applyBorder="1"/>
    <xf numFmtId="166" fontId="0" fillId="4" borderId="2" xfId="0" applyNumberFormat="1" applyFill="1" applyBorder="1"/>
    <xf numFmtId="166" fontId="0" fillId="4" borderId="48" xfId="0" applyNumberFormat="1" applyFill="1" applyBorder="1"/>
    <xf numFmtId="166" fontId="0" fillId="4" borderId="9" xfId="0" applyNumberFormat="1" applyFill="1" applyBorder="1"/>
    <xf numFmtId="166" fontId="0" fillId="4" borderId="6" xfId="0" applyNumberFormat="1" applyFill="1" applyBorder="1"/>
    <xf numFmtId="166" fontId="0" fillId="8" borderId="56" xfId="0" applyNumberFormat="1" applyFill="1" applyBorder="1"/>
    <xf numFmtId="166" fontId="0" fillId="8" borderId="2" xfId="0" applyNumberFormat="1" applyFill="1" applyBorder="1"/>
    <xf numFmtId="166" fontId="0" fillId="8" borderId="5" xfId="0" applyNumberFormat="1" applyFill="1" applyBorder="1"/>
    <xf numFmtId="166" fontId="0" fillId="8" borderId="9" xfId="0" applyNumberFormat="1" applyFill="1" applyBorder="1"/>
    <xf numFmtId="166" fontId="0" fillId="0" borderId="29" xfId="0" applyNumberFormat="1" applyBorder="1" applyAlignment="1" applyProtection="1">
      <alignment horizontal="left"/>
      <protection locked="0"/>
    </xf>
    <xf numFmtId="166" fontId="0" fillId="0" borderId="61" xfId="0" applyNumberFormat="1" applyBorder="1" applyAlignment="1" applyProtection="1">
      <alignment horizontal="left"/>
      <protection locked="0"/>
    </xf>
    <xf numFmtId="1" fontId="11" fillId="0" borderId="0" xfId="0" applyNumberFormat="1" applyFont="1"/>
    <xf numFmtId="0" fontId="0" fillId="0" borderId="23" xfId="0" applyBorder="1"/>
    <xf numFmtId="0" fontId="0" fillId="0" borderId="24" xfId="0" applyBorder="1"/>
    <xf numFmtId="0" fontId="0" fillId="0" borderId="18" xfId="0" applyBorder="1"/>
    <xf numFmtId="0" fontId="14" fillId="0" borderId="0" xfId="0" applyFont="1" applyAlignment="1">
      <alignment horizontal="left" vertical="top" wrapText="1" indent="3"/>
    </xf>
    <xf numFmtId="0" fontId="14" fillId="0" borderId="21" xfId="0" applyFont="1" applyBorder="1" applyAlignment="1">
      <alignment horizontal="left" vertical="top" wrapText="1"/>
    </xf>
    <xf numFmtId="0" fontId="14" fillId="0" borderId="0" xfId="0" applyFont="1" applyAlignment="1">
      <alignment horizontal="left" vertical="top" wrapText="1"/>
    </xf>
    <xf numFmtId="0" fontId="14" fillId="0" borderId="32" xfId="0" applyFont="1" applyBorder="1" applyAlignment="1">
      <alignment horizontal="left" vertical="top" wrapText="1"/>
    </xf>
    <xf numFmtId="0" fontId="14" fillId="0" borderId="26" xfId="0" applyFont="1" applyBorder="1" applyAlignment="1">
      <alignment horizontal="left" vertical="top" wrapText="1"/>
    </xf>
    <xf numFmtId="0" fontId="14" fillId="0" borderId="20" xfId="0" applyFont="1" applyBorder="1" applyAlignment="1">
      <alignment horizontal="left" vertical="top" wrapText="1"/>
    </xf>
    <xf numFmtId="0" fontId="14" fillId="0" borderId="34" xfId="0" applyFont="1" applyBorder="1" applyAlignment="1">
      <alignment horizontal="left" vertical="top" wrapText="1"/>
    </xf>
    <xf numFmtId="0" fontId="18" fillId="3" borderId="23" xfId="0" applyFont="1" applyFill="1" applyBorder="1" applyAlignment="1">
      <alignment horizontal="center" vertical="center"/>
    </xf>
    <xf numFmtId="0" fontId="18" fillId="3" borderId="24" xfId="0" applyFont="1" applyFill="1" applyBorder="1" applyAlignment="1">
      <alignment horizontal="center" vertical="center"/>
    </xf>
    <xf numFmtId="0" fontId="18" fillId="3" borderId="18"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0" xfId="0" applyFont="1" applyFill="1" applyAlignment="1">
      <alignment horizontal="center" vertical="center"/>
    </xf>
    <xf numFmtId="0" fontId="18" fillId="3" borderId="32" xfId="0" applyFont="1" applyFill="1" applyBorder="1" applyAlignment="1">
      <alignment horizontal="center" vertical="center"/>
    </xf>
    <xf numFmtId="0" fontId="18" fillId="3" borderId="26" xfId="0" applyFont="1" applyFill="1" applyBorder="1" applyAlignment="1">
      <alignment horizontal="center" vertical="center"/>
    </xf>
    <xf numFmtId="0" fontId="18" fillId="3" borderId="20" xfId="0" applyFont="1" applyFill="1" applyBorder="1" applyAlignment="1">
      <alignment horizontal="center" vertical="center"/>
    </xf>
    <xf numFmtId="0" fontId="18" fillId="3" borderId="34" xfId="0" applyFont="1" applyFill="1" applyBorder="1" applyAlignment="1">
      <alignment horizontal="center" vertical="center"/>
    </xf>
    <xf numFmtId="0" fontId="14" fillId="0" borderId="21" xfId="0" applyFont="1" applyBorder="1" applyAlignment="1">
      <alignment horizontal="left" vertical="center" wrapText="1"/>
    </xf>
    <xf numFmtId="0" fontId="14" fillId="0" borderId="0" xfId="0" applyFont="1" applyAlignment="1">
      <alignment horizontal="left" vertical="center" wrapText="1"/>
    </xf>
    <xf numFmtId="0" fontId="14" fillId="0" borderId="32" xfId="0" applyFont="1" applyBorder="1" applyAlignment="1">
      <alignment horizontal="left" vertical="center" wrapText="1"/>
    </xf>
    <xf numFmtId="0" fontId="19" fillId="0" borderId="21" xfId="0" applyFont="1" applyBorder="1" applyAlignment="1">
      <alignment horizontal="left"/>
    </xf>
    <xf numFmtId="0" fontId="19" fillId="0" borderId="0" xfId="0" applyFont="1" applyAlignment="1">
      <alignment horizontal="left"/>
    </xf>
    <xf numFmtId="0" fontId="19" fillId="0" borderId="32" xfId="0" applyFont="1" applyBorder="1" applyAlignment="1">
      <alignment horizontal="left"/>
    </xf>
    <xf numFmtId="0" fontId="14" fillId="0" borderId="21" xfId="0" applyFont="1" applyBorder="1" applyAlignment="1">
      <alignment horizontal="left" vertical="top" wrapText="1" indent="3"/>
    </xf>
    <xf numFmtId="0" fontId="14" fillId="0" borderId="0" xfId="0" applyFont="1" applyAlignment="1">
      <alignment horizontal="left" vertical="top" wrapText="1" indent="3"/>
    </xf>
    <xf numFmtId="0" fontId="14" fillId="0" borderId="32" xfId="0" applyFont="1" applyBorder="1" applyAlignment="1">
      <alignment horizontal="left" vertical="top" wrapText="1" indent="3"/>
    </xf>
    <xf numFmtId="0" fontId="13" fillId="0" borderId="23" xfId="0" applyFont="1" applyBorder="1" applyAlignment="1">
      <alignment horizontal="left" vertical="top" wrapText="1"/>
    </xf>
    <xf numFmtId="0" fontId="13" fillId="0" borderId="35" xfId="0" applyFont="1" applyBorder="1" applyAlignment="1">
      <alignment horizontal="left" vertical="top" wrapText="1"/>
    </xf>
    <xf numFmtId="0" fontId="13" fillId="0" borderId="38" xfId="0" applyFont="1" applyBorder="1" applyAlignment="1">
      <alignment horizontal="left" vertical="top" wrapText="1"/>
    </xf>
    <xf numFmtId="0" fontId="23" fillId="0" borderId="39" xfId="0" applyFont="1" applyBorder="1" applyAlignment="1">
      <alignment horizontal="left" vertical="top" wrapText="1"/>
    </xf>
    <xf numFmtId="0" fontId="23" fillId="0" borderId="40" xfId="0" applyFont="1" applyBorder="1" applyAlignment="1">
      <alignment horizontal="left" vertical="top" wrapText="1"/>
    </xf>
    <xf numFmtId="0" fontId="23" fillId="0" borderId="41" xfId="0" applyFont="1" applyBorder="1" applyAlignment="1">
      <alignment horizontal="left" vertical="top" wrapText="1"/>
    </xf>
    <xf numFmtId="0" fontId="23" fillId="0" borderId="49" xfId="0" applyFont="1" applyBorder="1" applyAlignment="1">
      <alignment horizontal="left" vertical="top" wrapText="1"/>
    </xf>
    <xf numFmtId="0" fontId="23" fillId="0" borderId="50" xfId="0" applyFont="1" applyBorder="1" applyAlignment="1">
      <alignment horizontal="left" vertical="top" wrapText="1"/>
    </xf>
    <xf numFmtId="0" fontId="23" fillId="0" borderId="45" xfId="0" applyFont="1" applyBorder="1" applyAlignment="1">
      <alignment horizontal="left" vertical="top" wrapText="1"/>
    </xf>
    <xf numFmtId="0" fontId="14" fillId="0" borderId="39" xfId="0" applyFont="1" applyBorder="1" applyAlignment="1">
      <alignment horizontal="left" wrapText="1"/>
    </xf>
    <xf numFmtId="0" fontId="14" fillId="0" borderId="40" xfId="0" applyFont="1" applyBorder="1" applyAlignment="1">
      <alignment horizontal="left" wrapText="1"/>
    </xf>
    <xf numFmtId="0" fontId="14" fillId="0" borderId="41" xfId="0" applyFont="1" applyBorder="1" applyAlignment="1">
      <alignment horizontal="left" wrapText="1"/>
    </xf>
    <xf numFmtId="0" fontId="14" fillId="0" borderId="49" xfId="0" applyFont="1" applyBorder="1" applyAlignment="1">
      <alignment horizontal="left" wrapText="1"/>
    </xf>
    <xf numFmtId="0" fontId="14" fillId="0" borderId="50" xfId="0" applyFont="1" applyBorder="1" applyAlignment="1">
      <alignment horizontal="left" wrapText="1"/>
    </xf>
    <xf numFmtId="0" fontId="14" fillId="0" borderId="45" xfId="0" applyFont="1" applyBorder="1" applyAlignment="1">
      <alignment horizontal="left" wrapText="1"/>
    </xf>
    <xf numFmtId="0" fontId="1" fillId="0" borderId="22" xfId="0" applyFont="1" applyBorder="1" applyAlignment="1">
      <alignment horizontal="center"/>
    </xf>
    <xf numFmtId="0" fontId="1" fillId="0" borderId="37" xfId="0" applyFont="1" applyBorder="1" applyAlignment="1">
      <alignment horizontal="center"/>
    </xf>
    <xf numFmtId="0" fontId="1" fillId="0" borderId="19" xfId="0" applyFont="1" applyBorder="1" applyAlignment="1">
      <alignment horizontal="center"/>
    </xf>
    <xf numFmtId="164" fontId="13" fillId="0" borderId="24" xfId="0" applyNumberFormat="1" applyFont="1" applyBorder="1" applyAlignment="1">
      <alignment horizontal="left" vertical="top" wrapText="1"/>
    </xf>
    <xf numFmtId="164" fontId="13" fillId="0" borderId="18" xfId="0" applyNumberFormat="1" applyFont="1" applyBorder="1" applyAlignment="1">
      <alignment horizontal="left" vertical="top" wrapText="1"/>
    </xf>
    <xf numFmtId="164" fontId="13" fillId="0" borderId="0" xfId="0" applyNumberFormat="1" applyFont="1" applyAlignment="1">
      <alignment horizontal="left" vertical="top" wrapText="1"/>
    </xf>
    <xf numFmtId="164" fontId="13" fillId="0" borderId="32" xfId="0" applyNumberFormat="1" applyFont="1" applyBorder="1" applyAlignment="1">
      <alignment horizontal="left" vertical="top" wrapText="1"/>
    </xf>
    <xf numFmtId="164" fontId="13" fillId="0" borderId="20" xfId="0" applyNumberFormat="1" applyFont="1" applyBorder="1" applyAlignment="1">
      <alignment horizontal="left" vertical="top" wrapText="1"/>
    </xf>
    <xf numFmtId="164" fontId="13" fillId="0" borderId="34" xfId="0" applyNumberFormat="1" applyFont="1" applyBorder="1" applyAlignment="1">
      <alignment horizontal="left" vertical="top" wrapText="1"/>
    </xf>
    <xf numFmtId="0" fontId="13" fillId="6" borderId="23" xfId="0" applyFont="1" applyFill="1" applyBorder="1" applyAlignment="1">
      <alignment horizontal="left"/>
    </xf>
    <xf numFmtId="0" fontId="13" fillId="6" borderId="24" xfId="0" applyFont="1" applyFill="1" applyBorder="1" applyAlignment="1">
      <alignment horizontal="left"/>
    </xf>
    <xf numFmtId="0" fontId="13" fillId="6" borderId="18" xfId="0" applyFont="1" applyFill="1" applyBorder="1" applyAlignment="1">
      <alignment horizontal="left"/>
    </xf>
    <xf numFmtId="0" fontId="13" fillId="6" borderId="23" xfId="0" applyFont="1" applyFill="1" applyBorder="1" applyAlignment="1">
      <alignment horizontal="left" vertical="top" wrapText="1"/>
    </xf>
    <xf numFmtId="0" fontId="13" fillId="6" borderId="24" xfId="0" applyFont="1" applyFill="1" applyBorder="1" applyAlignment="1">
      <alignment horizontal="left" vertical="top" wrapText="1"/>
    </xf>
    <xf numFmtId="0" fontId="13" fillId="6" borderId="18" xfId="0" applyFont="1" applyFill="1" applyBorder="1" applyAlignment="1">
      <alignment horizontal="left" vertical="top" wrapText="1"/>
    </xf>
    <xf numFmtId="0" fontId="13" fillId="0" borderId="36" xfId="0" applyFont="1" applyBorder="1" applyAlignment="1">
      <alignment wrapText="1"/>
    </xf>
    <xf numFmtId="0" fontId="13" fillId="0" borderId="35" xfId="0" applyFont="1" applyBorder="1" applyAlignment="1">
      <alignment wrapText="1"/>
    </xf>
    <xf numFmtId="0" fontId="13" fillId="0" borderId="38" xfId="0" applyFont="1" applyBorder="1" applyAlignment="1">
      <alignment wrapText="1"/>
    </xf>
    <xf numFmtId="164" fontId="14" fillId="0" borderId="13" xfId="0" applyNumberFormat="1" applyFont="1" applyBorder="1" applyAlignment="1">
      <alignment horizontal="center" vertical="top"/>
    </xf>
    <xf numFmtId="164" fontId="14" fillId="0" borderId="28" xfId="0" applyNumberFormat="1" applyFont="1" applyBorder="1" applyAlignment="1">
      <alignment horizontal="center" vertical="top"/>
    </xf>
    <xf numFmtId="164" fontId="14" fillId="0" borderId="29" xfId="0" applyNumberFormat="1" applyFont="1" applyBorder="1" applyAlignment="1">
      <alignment horizontal="center" vertical="top"/>
    </xf>
    <xf numFmtId="164" fontId="13" fillId="0" borderId="23" xfId="0" applyNumberFormat="1" applyFont="1" applyBorder="1" applyAlignment="1">
      <alignment horizontal="left" vertical="top" wrapText="1"/>
    </xf>
    <xf numFmtId="164" fontId="13" fillId="0" borderId="12" xfId="0" applyNumberFormat="1" applyFont="1" applyBorder="1" applyAlignment="1">
      <alignment horizontal="left" vertical="top" wrapText="1"/>
    </xf>
    <xf numFmtId="164" fontId="13" fillId="0" borderId="21" xfId="0" applyNumberFormat="1" applyFont="1" applyBorder="1" applyAlignment="1">
      <alignment horizontal="left" vertical="top" wrapText="1"/>
    </xf>
    <xf numFmtId="164" fontId="13" fillId="0" borderId="25" xfId="0" applyNumberFormat="1" applyFont="1" applyBorder="1" applyAlignment="1">
      <alignment horizontal="left" vertical="top" wrapText="1"/>
    </xf>
    <xf numFmtId="164" fontId="13" fillId="0" borderId="26" xfId="0" applyNumberFormat="1" applyFont="1" applyBorder="1" applyAlignment="1">
      <alignment horizontal="left" vertical="top" wrapText="1"/>
    </xf>
    <xf numFmtId="164" fontId="13" fillId="0" borderId="27" xfId="0" applyNumberFormat="1" applyFont="1" applyBorder="1" applyAlignment="1">
      <alignment horizontal="left" vertical="top" wrapText="1"/>
    </xf>
    <xf numFmtId="0" fontId="13" fillId="0" borderId="58" xfId="0" applyFont="1" applyBorder="1" applyAlignment="1">
      <alignment horizontal="left" wrapText="1"/>
    </xf>
    <xf numFmtId="0" fontId="13" fillId="0" borderId="59" xfId="0" applyFont="1" applyBorder="1" applyAlignment="1">
      <alignment horizontal="left" wrapText="1"/>
    </xf>
    <xf numFmtId="0" fontId="13" fillId="0" borderId="44" xfId="0" applyFont="1" applyBorder="1" applyAlignment="1">
      <alignment horizontal="left" wrapText="1"/>
    </xf>
    <xf numFmtId="0" fontId="14" fillId="0" borderId="0" xfId="0" applyFont="1" applyAlignment="1">
      <alignment horizontal="center"/>
    </xf>
    <xf numFmtId="0" fontId="6" fillId="3" borderId="22" xfId="0" applyFont="1" applyFill="1" applyBorder="1" applyAlignment="1">
      <alignment horizontal="left"/>
    </xf>
    <xf numFmtId="0" fontId="6" fillId="3" borderId="37" xfId="0" applyFont="1" applyFill="1" applyBorder="1" applyAlignment="1">
      <alignment horizontal="left"/>
    </xf>
    <xf numFmtId="0" fontId="6" fillId="3" borderId="19" xfId="0" applyFont="1" applyFill="1" applyBorder="1" applyAlignment="1">
      <alignment horizontal="left"/>
    </xf>
    <xf numFmtId="0" fontId="1" fillId="6" borderId="23" xfId="0" applyFont="1" applyFill="1" applyBorder="1" applyAlignment="1">
      <alignment horizontal="left"/>
    </xf>
    <xf numFmtId="0" fontId="1" fillId="6" borderId="24" xfId="0" applyFont="1" applyFill="1" applyBorder="1" applyAlignment="1">
      <alignment horizontal="left"/>
    </xf>
    <xf numFmtId="0" fontId="1" fillId="6" borderId="18" xfId="0" applyFont="1" applyFill="1" applyBorder="1" applyAlignment="1">
      <alignment horizontal="left"/>
    </xf>
    <xf numFmtId="0" fontId="1" fillId="6" borderId="23"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6" borderId="18" xfId="0" applyFont="1" applyFill="1" applyBorder="1" applyAlignment="1">
      <alignment horizontal="left" vertical="top" wrapText="1"/>
    </xf>
    <xf numFmtId="164" fontId="1" fillId="0" borderId="24" xfId="0" applyNumberFormat="1" applyFont="1" applyBorder="1" applyAlignment="1">
      <alignment horizontal="left" vertical="top" wrapText="1"/>
    </xf>
    <xf numFmtId="164" fontId="1" fillId="0" borderId="18" xfId="0" applyNumberFormat="1" applyFont="1" applyBorder="1" applyAlignment="1">
      <alignment horizontal="left" vertical="top" wrapText="1"/>
    </xf>
    <xf numFmtId="164" fontId="1" fillId="0" borderId="0" xfId="0" applyNumberFormat="1" applyFont="1" applyAlignment="1">
      <alignment horizontal="left" vertical="top" wrapText="1"/>
    </xf>
    <xf numFmtId="164" fontId="1" fillId="0" borderId="32" xfId="0" applyNumberFormat="1" applyFont="1" applyBorder="1" applyAlignment="1">
      <alignment horizontal="left" vertical="top" wrapText="1"/>
    </xf>
    <xf numFmtId="164" fontId="1" fillId="0" borderId="20" xfId="0" applyNumberFormat="1" applyFont="1" applyBorder="1" applyAlignment="1">
      <alignment horizontal="left" vertical="top" wrapText="1"/>
    </xf>
    <xf numFmtId="164" fontId="1" fillId="0" borderId="34" xfId="0" applyNumberFormat="1" applyFont="1" applyBorder="1" applyAlignment="1">
      <alignment horizontal="left" vertical="top" wrapText="1"/>
    </xf>
    <xf numFmtId="0" fontId="1" fillId="0" borderId="36" xfId="0" applyFont="1" applyBorder="1" applyAlignment="1">
      <alignment wrapText="1"/>
    </xf>
    <xf numFmtId="0" fontId="1" fillId="0" borderId="35" xfId="0" applyFont="1" applyBorder="1" applyAlignment="1">
      <alignment wrapText="1"/>
    </xf>
    <xf numFmtId="0" fontId="1" fillId="0" borderId="38" xfId="0" applyFont="1" applyBorder="1" applyAlignment="1">
      <alignment wrapText="1"/>
    </xf>
    <xf numFmtId="164" fontId="1" fillId="0" borderId="23" xfId="0" applyNumberFormat="1" applyFont="1" applyBorder="1" applyAlignment="1">
      <alignment horizontal="left" vertical="top" wrapText="1"/>
    </xf>
    <xf numFmtId="164" fontId="1" fillId="0" borderId="21" xfId="0" applyNumberFormat="1" applyFont="1" applyBorder="1" applyAlignment="1">
      <alignment horizontal="left" vertical="top" wrapText="1"/>
    </xf>
    <xf numFmtId="164" fontId="1" fillId="0" borderId="26" xfId="0" applyNumberFormat="1" applyFont="1" applyBorder="1" applyAlignment="1">
      <alignment horizontal="left" vertical="top" wrapText="1"/>
    </xf>
    <xf numFmtId="0" fontId="0" fillId="0" borderId="13"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14" fillId="0" borderId="39" xfId="0" applyFont="1" applyBorder="1" applyAlignment="1">
      <alignment horizontal="left" vertical="top" wrapText="1"/>
    </xf>
    <xf numFmtId="0" fontId="14" fillId="0" borderId="40" xfId="0" applyFont="1" applyBorder="1" applyAlignment="1">
      <alignment horizontal="left" vertical="top" wrapText="1"/>
    </xf>
    <xf numFmtId="0" fontId="14" fillId="0" borderId="41" xfId="0" applyFont="1" applyBorder="1" applyAlignment="1">
      <alignment horizontal="left" vertical="top" wrapText="1"/>
    </xf>
    <xf numFmtId="0" fontId="14" fillId="0" borderId="49" xfId="0" applyFont="1" applyBorder="1" applyAlignment="1">
      <alignment horizontal="left" vertical="top" wrapText="1"/>
    </xf>
    <xf numFmtId="0" fontId="14" fillId="0" borderId="50" xfId="0" applyFont="1" applyBorder="1" applyAlignment="1">
      <alignment horizontal="left" vertical="top" wrapText="1"/>
    </xf>
    <xf numFmtId="0" fontId="14" fillId="0" borderId="45" xfId="0" applyFont="1" applyBorder="1" applyAlignment="1">
      <alignment horizontal="left" vertical="top" wrapText="1"/>
    </xf>
    <xf numFmtId="0" fontId="14" fillId="0" borderId="14" xfId="0" applyFont="1" applyBorder="1" applyAlignment="1">
      <alignment horizontal="left" wrapText="1"/>
    </xf>
    <xf numFmtId="0" fontId="14" fillId="0" borderId="15" xfId="0" applyFont="1" applyBorder="1" applyAlignment="1">
      <alignment horizontal="left" wrapText="1"/>
    </xf>
    <xf numFmtId="0" fontId="14" fillId="0" borderId="10" xfId="0" applyFont="1" applyBorder="1" applyAlignment="1">
      <alignment horizontal="left" wrapText="1"/>
    </xf>
    <xf numFmtId="0" fontId="14" fillId="0" borderId="14" xfId="0" applyFont="1" applyBorder="1" applyAlignment="1">
      <alignment horizontal="left" vertical="top"/>
    </xf>
    <xf numFmtId="0" fontId="14" fillId="0" borderId="15" xfId="0" applyFont="1" applyBorder="1" applyAlignment="1">
      <alignment horizontal="left" vertical="top"/>
    </xf>
    <xf numFmtId="0" fontId="14" fillId="0" borderId="10" xfId="0" applyFont="1" applyBorder="1" applyAlignment="1">
      <alignment horizontal="left" vertical="top"/>
    </xf>
    <xf numFmtId="0" fontId="23" fillId="0" borderId="14" xfId="0" applyFont="1" applyBorder="1" applyAlignment="1">
      <alignment horizontal="left" vertical="center"/>
    </xf>
    <xf numFmtId="0" fontId="23" fillId="0" borderId="15" xfId="0" applyFont="1" applyBorder="1" applyAlignment="1">
      <alignment horizontal="left" vertical="center"/>
    </xf>
    <xf numFmtId="0" fontId="23" fillId="0" borderId="10" xfId="0" applyFont="1" applyBorder="1" applyAlignment="1">
      <alignment horizontal="left" vertical="center"/>
    </xf>
    <xf numFmtId="0" fontId="5" fillId="0" borderId="2" xfId="0" applyFont="1" applyBorder="1" applyAlignment="1">
      <alignment horizontal="center"/>
    </xf>
    <xf numFmtId="165" fontId="3" fillId="0" borderId="14" xfId="0" applyNumberFormat="1" applyFont="1" applyBorder="1" applyAlignment="1">
      <alignment horizontal="center"/>
    </xf>
    <xf numFmtId="165" fontId="3" fillId="0" borderId="15" xfId="0" applyNumberFormat="1" applyFont="1" applyBorder="1" applyAlignment="1">
      <alignment horizontal="center"/>
    </xf>
    <xf numFmtId="165" fontId="3" fillId="0" borderId="10" xfId="0" applyNumberFormat="1" applyFont="1" applyBorder="1" applyAlignment="1">
      <alignment horizontal="center"/>
    </xf>
    <xf numFmtId="0" fontId="21" fillId="0" borderId="21" xfId="1" applyFill="1" applyBorder="1" applyAlignment="1">
      <alignment vertical="center"/>
    </xf>
    <xf numFmtId="0" fontId="21" fillId="0" borderId="0" xfId="1" applyAlignment="1" applyProtection="1">
      <alignment wrapText="1"/>
      <protection locked="0"/>
    </xf>
  </cellXfs>
  <cellStyles count="2">
    <cellStyle name="Hyperlink" xfId="1" builtinId="8"/>
    <cellStyle name="Normal" xfId="0" builtinId="0"/>
  </cellStyles>
  <dxfs count="4">
    <dxf>
      <fill>
        <patternFill>
          <bgColor rgb="FFF7F7F7"/>
        </patternFill>
      </fill>
    </dxf>
    <dxf>
      <fill>
        <patternFill>
          <bgColor rgb="FFEDEDED"/>
        </patternFill>
      </fill>
    </dxf>
    <dxf>
      <fill>
        <patternFill>
          <bgColor rgb="FFE3E3E3"/>
        </patternFill>
      </fill>
    </dxf>
    <dxf>
      <fill>
        <patternFill>
          <bgColor rgb="FFD9D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152400</xdr:colOff>
      <xdr:row>5</xdr:row>
      <xdr:rowOff>101600</xdr:rowOff>
    </xdr:from>
    <xdr:to>
      <xdr:col>10</xdr:col>
      <xdr:colOff>749300</xdr:colOff>
      <xdr:row>5</xdr:row>
      <xdr:rowOff>101600</xdr:rowOff>
    </xdr:to>
    <xdr:cxnSp macro="">
      <xdr:nvCxnSpPr>
        <xdr:cNvPr id="3" name="Straight Arrow Connector 2">
          <a:extLst>
            <a:ext uri="{FF2B5EF4-FFF2-40B4-BE49-F238E27FC236}">
              <a16:creationId xmlns:a16="http://schemas.microsoft.com/office/drawing/2014/main" id="{DD448764-F01D-CC2C-251E-62893E0CEB4C}"/>
            </a:ext>
          </a:extLst>
        </xdr:cNvPr>
        <xdr:cNvCxnSpPr/>
      </xdr:nvCxnSpPr>
      <xdr:spPr>
        <a:xfrm flipH="1">
          <a:off x="6686550" y="850900"/>
          <a:ext cx="59690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165100</xdr:colOff>
      <xdr:row>18</xdr:row>
      <xdr:rowOff>101600</xdr:rowOff>
    </xdr:from>
    <xdr:to>
      <xdr:col>10</xdr:col>
      <xdr:colOff>762000</xdr:colOff>
      <xdr:row>18</xdr:row>
      <xdr:rowOff>101600</xdr:rowOff>
    </xdr:to>
    <xdr:cxnSp macro="">
      <xdr:nvCxnSpPr>
        <xdr:cNvPr id="5" name="Straight Arrow Connector 4">
          <a:extLst>
            <a:ext uri="{FF2B5EF4-FFF2-40B4-BE49-F238E27FC236}">
              <a16:creationId xmlns:a16="http://schemas.microsoft.com/office/drawing/2014/main" id="{74AE5AC6-AECE-4294-8583-964BE6142574}"/>
            </a:ext>
          </a:extLst>
        </xdr:cNvPr>
        <xdr:cNvCxnSpPr/>
      </xdr:nvCxnSpPr>
      <xdr:spPr>
        <a:xfrm flipH="1">
          <a:off x="6699250" y="1797050"/>
          <a:ext cx="59690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171450</xdr:colOff>
      <xdr:row>19</xdr:row>
      <xdr:rowOff>107950</xdr:rowOff>
    </xdr:from>
    <xdr:to>
      <xdr:col>10</xdr:col>
      <xdr:colOff>768350</xdr:colOff>
      <xdr:row>19</xdr:row>
      <xdr:rowOff>107950</xdr:rowOff>
    </xdr:to>
    <xdr:cxnSp macro="">
      <xdr:nvCxnSpPr>
        <xdr:cNvPr id="6" name="Straight Arrow Connector 5">
          <a:extLst>
            <a:ext uri="{FF2B5EF4-FFF2-40B4-BE49-F238E27FC236}">
              <a16:creationId xmlns:a16="http://schemas.microsoft.com/office/drawing/2014/main" id="{1A69D3FF-1475-47EC-A2E9-FE35F51B6E50}"/>
            </a:ext>
          </a:extLst>
        </xdr:cNvPr>
        <xdr:cNvCxnSpPr/>
      </xdr:nvCxnSpPr>
      <xdr:spPr>
        <a:xfrm flipH="1">
          <a:off x="6705600" y="1987550"/>
          <a:ext cx="59690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158750</xdr:colOff>
      <xdr:row>24</xdr:row>
      <xdr:rowOff>107950</xdr:rowOff>
    </xdr:from>
    <xdr:to>
      <xdr:col>10</xdr:col>
      <xdr:colOff>755650</xdr:colOff>
      <xdr:row>24</xdr:row>
      <xdr:rowOff>107950</xdr:rowOff>
    </xdr:to>
    <xdr:cxnSp macro="">
      <xdr:nvCxnSpPr>
        <xdr:cNvPr id="7" name="Straight Arrow Connector 6">
          <a:extLst>
            <a:ext uri="{FF2B5EF4-FFF2-40B4-BE49-F238E27FC236}">
              <a16:creationId xmlns:a16="http://schemas.microsoft.com/office/drawing/2014/main" id="{052A9D41-1AB4-451D-BEB4-63F8139F5D5A}"/>
            </a:ext>
          </a:extLst>
        </xdr:cNvPr>
        <xdr:cNvCxnSpPr/>
      </xdr:nvCxnSpPr>
      <xdr:spPr>
        <a:xfrm flipH="1">
          <a:off x="6692900" y="2927350"/>
          <a:ext cx="59690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158750</xdr:colOff>
      <xdr:row>25</xdr:row>
      <xdr:rowOff>127000</xdr:rowOff>
    </xdr:from>
    <xdr:to>
      <xdr:col>10</xdr:col>
      <xdr:colOff>755650</xdr:colOff>
      <xdr:row>25</xdr:row>
      <xdr:rowOff>127000</xdr:rowOff>
    </xdr:to>
    <xdr:cxnSp macro="">
      <xdr:nvCxnSpPr>
        <xdr:cNvPr id="8" name="Straight Arrow Connector 7">
          <a:extLst>
            <a:ext uri="{FF2B5EF4-FFF2-40B4-BE49-F238E27FC236}">
              <a16:creationId xmlns:a16="http://schemas.microsoft.com/office/drawing/2014/main" id="{54BA3153-A49C-4D3A-B571-4BB45CC83EE4}"/>
            </a:ext>
          </a:extLst>
        </xdr:cNvPr>
        <xdr:cNvCxnSpPr/>
      </xdr:nvCxnSpPr>
      <xdr:spPr>
        <a:xfrm flipH="1">
          <a:off x="8509000" y="4851400"/>
          <a:ext cx="59690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158750</xdr:colOff>
      <xdr:row>33</xdr:row>
      <xdr:rowOff>101600</xdr:rowOff>
    </xdr:from>
    <xdr:to>
      <xdr:col>10</xdr:col>
      <xdr:colOff>755650</xdr:colOff>
      <xdr:row>33</xdr:row>
      <xdr:rowOff>101600</xdr:rowOff>
    </xdr:to>
    <xdr:cxnSp macro="">
      <xdr:nvCxnSpPr>
        <xdr:cNvPr id="9" name="Straight Arrow Connector 8">
          <a:extLst>
            <a:ext uri="{FF2B5EF4-FFF2-40B4-BE49-F238E27FC236}">
              <a16:creationId xmlns:a16="http://schemas.microsoft.com/office/drawing/2014/main" id="{C4F6FBDA-F696-4E6E-8CEA-25A76091468D}"/>
            </a:ext>
          </a:extLst>
        </xdr:cNvPr>
        <xdr:cNvCxnSpPr/>
      </xdr:nvCxnSpPr>
      <xdr:spPr>
        <a:xfrm flipH="1">
          <a:off x="6692900" y="5537200"/>
          <a:ext cx="59690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165100</xdr:colOff>
      <xdr:row>34</xdr:row>
      <xdr:rowOff>139700</xdr:rowOff>
    </xdr:from>
    <xdr:to>
      <xdr:col>10</xdr:col>
      <xdr:colOff>762000</xdr:colOff>
      <xdr:row>34</xdr:row>
      <xdr:rowOff>139700</xdr:rowOff>
    </xdr:to>
    <xdr:cxnSp macro="">
      <xdr:nvCxnSpPr>
        <xdr:cNvPr id="10" name="Straight Arrow Connector 9">
          <a:extLst>
            <a:ext uri="{FF2B5EF4-FFF2-40B4-BE49-F238E27FC236}">
              <a16:creationId xmlns:a16="http://schemas.microsoft.com/office/drawing/2014/main" id="{17E54EAD-5BDC-439D-A65E-E6A80C28AC27}"/>
            </a:ext>
          </a:extLst>
        </xdr:cNvPr>
        <xdr:cNvCxnSpPr/>
      </xdr:nvCxnSpPr>
      <xdr:spPr>
        <a:xfrm flipH="1">
          <a:off x="8515350" y="7016750"/>
          <a:ext cx="59690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152400</xdr:colOff>
      <xdr:row>5</xdr:row>
      <xdr:rowOff>101600</xdr:rowOff>
    </xdr:from>
    <xdr:to>
      <xdr:col>10</xdr:col>
      <xdr:colOff>749300</xdr:colOff>
      <xdr:row>5</xdr:row>
      <xdr:rowOff>101600</xdr:rowOff>
    </xdr:to>
    <xdr:cxnSp macro="">
      <xdr:nvCxnSpPr>
        <xdr:cNvPr id="2" name="Straight Arrow Connector 1">
          <a:extLst>
            <a:ext uri="{FF2B5EF4-FFF2-40B4-BE49-F238E27FC236}">
              <a16:creationId xmlns:a16="http://schemas.microsoft.com/office/drawing/2014/main" id="{9D9C05DD-9BF9-4585-BDEE-D32A343B4C49}"/>
            </a:ext>
          </a:extLst>
        </xdr:cNvPr>
        <xdr:cNvCxnSpPr/>
      </xdr:nvCxnSpPr>
      <xdr:spPr>
        <a:xfrm flipH="1">
          <a:off x="6686550" y="1038225"/>
          <a:ext cx="600075"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158750</xdr:colOff>
      <xdr:row>6</xdr:row>
      <xdr:rowOff>139700</xdr:rowOff>
    </xdr:from>
    <xdr:to>
      <xdr:col>10</xdr:col>
      <xdr:colOff>755650</xdr:colOff>
      <xdr:row>6</xdr:row>
      <xdr:rowOff>139700</xdr:rowOff>
    </xdr:to>
    <xdr:cxnSp macro="">
      <xdr:nvCxnSpPr>
        <xdr:cNvPr id="4" name="Straight Arrow Connector 3">
          <a:extLst>
            <a:ext uri="{FF2B5EF4-FFF2-40B4-BE49-F238E27FC236}">
              <a16:creationId xmlns:a16="http://schemas.microsoft.com/office/drawing/2014/main" id="{3E6448C4-DAF8-42EC-9B13-D97A42E8D9EA}"/>
            </a:ext>
          </a:extLst>
        </xdr:cNvPr>
        <xdr:cNvCxnSpPr/>
      </xdr:nvCxnSpPr>
      <xdr:spPr>
        <a:xfrm flipH="1">
          <a:off x="6696075" y="1266825"/>
          <a:ext cx="59055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158750</xdr:colOff>
      <xdr:row>39</xdr:row>
      <xdr:rowOff>101600</xdr:rowOff>
    </xdr:from>
    <xdr:to>
      <xdr:col>10</xdr:col>
      <xdr:colOff>755650</xdr:colOff>
      <xdr:row>39</xdr:row>
      <xdr:rowOff>101600</xdr:rowOff>
    </xdr:to>
    <xdr:cxnSp macro="">
      <xdr:nvCxnSpPr>
        <xdr:cNvPr id="11" name="Straight Arrow Connector 10">
          <a:extLst>
            <a:ext uri="{FF2B5EF4-FFF2-40B4-BE49-F238E27FC236}">
              <a16:creationId xmlns:a16="http://schemas.microsoft.com/office/drawing/2014/main" id="{9FE932A9-ABDB-49F6-9545-85E95F3D343F}"/>
            </a:ext>
          </a:extLst>
        </xdr:cNvPr>
        <xdr:cNvCxnSpPr/>
      </xdr:nvCxnSpPr>
      <xdr:spPr>
        <a:xfrm flipH="1">
          <a:off x="8121650" y="8667750"/>
          <a:ext cx="59690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152400</xdr:colOff>
      <xdr:row>28</xdr:row>
      <xdr:rowOff>101600</xdr:rowOff>
    </xdr:from>
    <xdr:to>
      <xdr:col>10</xdr:col>
      <xdr:colOff>749300</xdr:colOff>
      <xdr:row>28</xdr:row>
      <xdr:rowOff>101600</xdr:rowOff>
    </xdr:to>
    <xdr:cxnSp macro="">
      <xdr:nvCxnSpPr>
        <xdr:cNvPr id="2" name="Straight Arrow Connector 1">
          <a:extLst>
            <a:ext uri="{FF2B5EF4-FFF2-40B4-BE49-F238E27FC236}">
              <a16:creationId xmlns:a16="http://schemas.microsoft.com/office/drawing/2014/main" id="{4A2467C5-175D-498B-9BF0-F7688D89693F}"/>
            </a:ext>
          </a:extLst>
        </xdr:cNvPr>
        <xdr:cNvCxnSpPr/>
      </xdr:nvCxnSpPr>
      <xdr:spPr>
        <a:xfrm flipH="1">
          <a:off x="6686550" y="1009650"/>
          <a:ext cx="600075"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165100</xdr:colOff>
      <xdr:row>47</xdr:row>
      <xdr:rowOff>101600</xdr:rowOff>
    </xdr:from>
    <xdr:to>
      <xdr:col>10</xdr:col>
      <xdr:colOff>762000</xdr:colOff>
      <xdr:row>47</xdr:row>
      <xdr:rowOff>101600</xdr:rowOff>
    </xdr:to>
    <xdr:cxnSp macro="">
      <xdr:nvCxnSpPr>
        <xdr:cNvPr id="3" name="Straight Arrow Connector 2">
          <a:extLst>
            <a:ext uri="{FF2B5EF4-FFF2-40B4-BE49-F238E27FC236}">
              <a16:creationId xmlns:a16="http://schemas.microsoft.com/office/drawing/2014/main" id="{561ED735-6ACD-4563-A1F8-7C9CE72C2C3F}"/>
            </a:ext>
          </a:extLst>
        </xdr:cNvPr>
        <xdr:cNvCxnSpPr/>
      </xdr:nvCxnSpPr>
      <xdr:spPr>
        <a:xfrm flipH="1">
          <a:off x="6696075" y="2095500"/>
          <a:ext cx="600075"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171450</xdr:colOff>
      <xdr:row>48</xdr:row>
      <xdr:rowOff>107950</xdr:rowOff>
    </xdr:from>
    <xdr:to>
      <xdr:col>10</xdr:col>
      <xdr:colOff>768350</xdr:colOff>
      <xdr:row>48</xdr:row>
      <xdr:rowOff>107950</xdr:rowOff>
    </xdr:to>
    <xdr:cxnSp macro="">
      <xdr:nvCxnSpPr>
        <xdr:cNvPr id="4" name="Straight Arrow Connector 3">
          <a:extLst>
            <a:ext uri="{FF2B5EF4-FFF2-40B4-BE49-F238E27FC236}">
              <a16:creationId xmlns:a16="http://schemas.microsoft.com/office/drawing/2014/main" id="{54C8E71B-882E-4472-9C10-C65F8678E584}"/>
            </a:ext>
          </a:extLst>
        </xdr:cNvPr>
        <xdr:cNvCxnSpPr/>
      </xdr:nvCxnSpPr>
      <xdr:spPr>
        <a:xfrm flipH="1">
          <a:off x="6705600" y="2276475"/>
          <a:ext cx="600075"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158750</xdr:colOff>
      <xdr:row>53</xdr:row>
      <xdr:rowOff>107950</xdr:rowOff>
    </xdr:from>
    <xdr:to>
      <xdr:col>10</xdr:col>
      <xdr:colOff>755650</xdr:colOff>
      <xdr:row>53</xdr:row>
      <xdr:rowOff>107950</xdr:rowOff>
    </xdr:to>
    <xdr:cxnSp macro="">
      <xdr:nvCxnSpPr>
        <xdr:cNvPr id="5" name="Straight Arrow Connector 4">
          <a:extLst>
            <a:ext uri="{FF2B5EF4-FFF2-40B4-BE49-F238E27FC236}">
              <a16:creationId xmlns:a16="http://schemas.microsoft.com/office/drawing/2014/main" id="{7C337F77-41F3-4FB2-A8AE-E1DFDB260F4D}"/>
            </a:ext>
          </a:extLst>
        </xdr:cNvPr>
        <xdr:cNvCxnSpPr/>
      </xdr:nvCxnSpPr>
      <xdr:spPr>
        <a:xfrm flipH="1">
          <a:off x="6696075" y="3181350"/>
          <a:ext cx="59055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171450</xdr:colOff>
      <xdr:row>54</xdr:row>
      <xdr:rowOff>196850</xdr:rowOff>
    </xdr:from>
    <xdr:to>
      <xdr:col>10</xdr:col>
      <xdr:colOff>768350</xdr:colOff>
      <xdr:row>54</xdr:row>
      <xdr:rowOff>196850</xdr:rowOff>
    </xdr:to>
    <xdr:cxnSp macro="">
      <xdr:nvCxnSpPr>
        <xdr:cNvPr id="6" name="Straight Arrow Connector 5">
          <a:extLst>
            <a:ext uri="{FF2B5EF4-FFF2-40B4-BE49-F238E27FC236}">
              <a16:creationId xmlns:a16="http://schemas.microsoft.com/office/drawing/2014/main" id="{F8081A3B-FA4E-404B-BC6F-AAFBE49C6CD5}"/>
            </a:ext>
          </a:extLst>
        </xdr:cNvPr>
        <xdr:cNvCxnSpPr/>
      </xdr:nvCxnSpPr>
      <xdr:spPr>
        <a:xfrm flipH="1">
          <a:off x="6705600" y="3438525"/>
          <a:ext cx="600075"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158750</xdr:colOff>
      <xdr:row>62</xdr:row>
      <xdr:rowOff>101600</xdr:rowOff>
    </xdr:from>
    <xdr:to>
      <xdr:col>10</xdr:col>
      <xdr:colOff>755650</xdr:colOff>
      <xdr:row>62</xdr:row>
      <xdr:rowOff>101600</xdr:rowOff>
    </xdr:to>
    <xdr:cxnSp macro="">
      <xdr:nvCxnSpPr>
        <xdr:cNvPr id="7" name="Straight Arrow Connector 6">
          <a:extLst>
            <a:ext uri="{FF2B5EF4-FFF2-40B4-BE49-F238E27FC236}">
              <a16:creationId xmlns:a16="http://schemas.microsoft.com/office/drawing/2014/main" id="{BD06E3B1-CE9F-4763-89D6-8D9EB8E82B30}"/>
            </a:ext>
          </a:extLst>
        </xdr:cNvPr>
        <xdr:cNvCxnSpPr/>
      </xdr:nvCxnSpPr>
      <xdr:spPr>
        <a:xfrm flipH="1">
          <a:off x="6696075" y="5762625"/>
          <a:ext cx="59055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158750</xdr:colOff>
      <xdr:row>63</xdr:row>
      <xdr:rowOff>120650</xdr:rowOff>
    </xdr:from>
    <xdr:to>
      <xdr:col>10</xdr:col>
      <xdr:colOff>755650</xdr:colOff>
      <xdr:row>63</xdr:row>
      <xdr:rowOff>120650</xdr:rowOff>
    </xdr:to>
    <xdr:cxnSp macro="">
      <xdr:nvCxnSpPr>
        <xdr:cNvPr id="8" name="Straight Arrow Connector 7">
          <a:extLst>
            <a:ext uri="{FF2B5EF4-FFF2-40B4-BE49-F238E27FC236}">
              <a16:creationId xmlns:a16="http://schemas.microsoft.com/office/drawing/2014/main" id="{342BA52D-0564-4FF1-AD63-1B62C78E5577}"/>
            </a:ext>
          </a:extLst>
        </xdr:cNvPr>
        <xdr:cNvCxnSpPr/>
      </xdr:nvCxnSpPr>
      <xdr:spPr>
        <a:xfrm flipH="1">
          <a:off x="6826250" y="12579350"/>
          <a:ext cx="59690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152400</xdr:colOff>
      <xdr:row>28</xdr:row>
      <xdr:rowOff>101600</xdr:rowOff>
    </xdr:from>
    <xdr:to>
      <xdr:col>10</xdr:col>
      <xdr:colOff>749300</xdr:colOff>
      <xdr:row>28</xdr:row>
      <xdr:rowOff>101600</xdr:rowOff>
    </xdr:to>
    <xdr:cxnSp macro="">
      <xdr:nvCxnSpPr>
        <xdr:cNvPr id="9" name="Straight Arrow Connector 8">
          <a:extLst>
            <a:ext uri="{FF2B5EF4-FFF2-40B4-BE49-F238E27FC236}">
              <a16:creationId xmlns:a16="http://schemas.microsoft.com/office/drawing/2014/main" id="{0572F838-DA94-4483-BE7A-1513D3A5F17B}"/>
            </a:ext>
          </a:extLst>
        </xdr:cNvPr>
        <xdr:cNvCxnSpPr/>
      </xdr:nvCxnSpPr>
      <xdr:spPr>
        <a:xfrm flipH="1">
          <a:off x="6686550" y="1009650"/>
          <a:ext cx="600075"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158750</xdr:colOff>
      <xdr:row>29</xdr:row>
      <xdr:rowOff>139700</xdr:rowOff>
    </xdr:from>
    <xdr:to>
      <xdr:col>10</xdr:col>
      <xdr:colOff>755650</xdr:colOff>
      <xdr:row>29</xdr:row>
      <xdr:rowOff>139700</xdr:rowOff>
    </xdr:to>
    <xdr:cxnSp macro="">
      <xdr:nvCxnSpPr>
        <xdr:cNvPr id="10" name="Straight Arrow Connector 9">
          <a:extLst>
            <a:ext uri="{FF2B5EF4-FFF2-40B4-BE49-F238E27FC236}">
              <a16:creationId xmlns:a16="http://schemas.microsoft.com/office/drawing/2014/main" id="{88E13FF4-0EED-436D-BCBB-EF69C9060AC7}"/>
            </a:ext>
          </a:extLst>
        </xdr:cNvPr>
        <xdr:cNvCxnSpPr/>
      </xdr:nvCxnSpPr>
      <xdr:spPr>
        <a:xfrm flipH="1">
          <a:off x="6696075" y="1228725"/>
          <a:ext cx="59055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152400</xdr:colOff>
      <xdr:row>4</xdr:row>
      <xdr:rowOff>101600</xdr:rowOff>
    </xdr:from>
    <xdr:to>
      <xdr:col>10</xdr:col>
      <xdr:colOff>749300</xdr:colOff>
      <xdr:row>4</xdr:row>
      <xdr:rowOff>101600</xdr:rowOff>
    </xdr:to>
    <xdr:cxnSp macro="">
      <xdr:nvCxnSpPr>
        <xdr:cNvPr id="11" name="Straight Arrow Connector 10">
          <a:extLst>
            <a:ext uri="{FF2B5EF4-FFF2-40B4-BE49-F238E27FC236}">
              <a16:creationId xmlns:a16="http://schemas.microsoft.com/office/drawing/2014/main" id="{A52B928D-BB8E-414C-A176-1EF7DAF57CD3}"/>
            </a:ext>
          </a:extLst>
        </xdr:cNvPr>
        <xdr:cNvCxnSpPr/>
      </xdr:nvCxnSpPr>
      <xdr:spPr>
        <a:xfrm flipH="1">
          <a:off x="6692900" y="2184400"/>
          <a:ext cx="46355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158750</xdr:colOff>
      <xdr:row>7</xdr:row>
      <xdr:rowOff>114300</xdr:rowOff>
    </xdr:from>
    <xdr:to>
      <xdr:col>10</xdr:col>
      <xdr:colOff>755650</xdr:colOff>
      <xdr:row>7</xdr:row>
      <xdr:rowOff>114300</xdr:rowOff>
    </xdr:to>
    <xdr:cxnSp macro="">
      <xdr:nvCxnSpPr>
        <xdr:cNvPr id="15" name="Straight Arrow Connector 14">
          <a:extLst>
            <a:ext uri="{FF2B5EF4-FFF2-40B4-BE49-F238E27FC236}">
              <a16:creationId xmlns:a16="http://schemas.microsoft.com/office/drawing/2014/main" id="{F177DB4C-090C-4F2F-AF41-82A94805A40F}"/>
            </a:ext>
          </a:extLst>
        </xdr:cNvPr>
        <xdr:cNvCxnSpPr/>
      </xdr:nvCxnSpPr>
      <xdr:spPr>
        <a:xfrm flipH="1">
          <a:off x="6699250" y="1625600"/>
          <a:ext cx="59690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215900</xdr:colOff>
      <xdr:row>68</xdr:row>
      <xdr:rowOff>95250</xdr:rowOff>
    </xdr:from>
    <xdr:to>
      <xdr:col>10</xdr:col>
      <xdr:colOff>812800</xdr:colOff>
      <xdr:row>68</xdr:row>
      <xdr:rowOff>95250</xdr:rowOff>
    </xdr:to>
    <xdr:cxnSp macro="">
      <xdr:nvCxnSpPr>
        <xdr:cNvPr id="12" name="Straight Arrow Connector 11">
          <a:extLst>
            <a:ext uri="{FF2B5EF4-FFF2-40B4-BE49-F238E27FC236}">
              <a16:creationId xmlns:a16="http://schemas.microsoft.com/office/drawing/2014/main" id="{796E09A5-C039-4C04-A8A6-6D19F8AADD5A}"/>
            </a:ext>
          </a:extLst>
        </xdr:cNvPr>
        <xdr:cNvCxnSpPr/>
      </xdr:nvCxnSpPr>
      <xdr:spPr>
        <a:xfrm flipH="1">
          <a:off x="8813800" y="13182600"/>
          <a:ext cx="59690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155575</xdr:colOff>
      <xdr:row>41</xdr:row>
      <xdr:rowOff>85725</xdr:rowOff>
    </xdr:from>
    <xdr:to>
      <xdr:col>10</xdr:col>
      <xdr:colOff>752475</xdr:colOff>
      <xdr:row>41</xdr:row>
      <xdr:rowOff>85725</xdr:rowOff>
    </xdr:to>
    <xdr:cxnSp macro="">
      <xdr:nvCxnSpPr>
        <xdr:cNvPr id="13" name="Straight Arrow Connector 12">
          <a:extLst>
            <a:ext uri="{FF2B5EF4-FFF2-40B4-BE49-F238E27FC236}">
              <a16:creationId xmlns:a16="http://schemas.microsoft.com/office/drawing/2014/main" id="{682A1A20-A055-4F5D-96D1-9D170D293A4F}"/>
            </a:ext>
          </a:extLst>
        </xdr:cNvPr>
        <xdr:cNvCxnSpPr/>
      </xdr:nvCxnSpPr>
      <xdr:spPr>
        <a:xfrm flipH="1">
          <a:off x="9191625" y="3114675"/>
          <a:ext cx="59690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168275</xdr:colOff>
      <xdr:row>43</xdr:row>
      <xdr:rowOff>85725</xdr:rowOff>
    </xdr:from>
    <xdr:to>
      <xdr:col>10</xdr:col>
      <xdr:colOff>765175</xdr:colOff>
      <xdr:row>43</xdr:row>
      <xdr:rowOff>85725</xdr:rowOff>
    </xdr:to>
    <xdr:cxnSp macro="">
      <xdr:nvCxnSpPr>
        <xdr:cNvPr id="14" name="Straight Arrow Connector 13">
          <a:extLst>
            <a:ext uri="{FF2B5EF4-FFF2-40B4-BE49-F238E27FC236}">
              <a16:creationId xmlns:a16="http://schemas.microsoft.com/office/drawing/2014/main" id="{4CF60A35-5942-4B6A-92B2-65DC6B1E752F}"/>
            </a:ext>
          </a:extLst>
        </xdr:cNvPr>
        <xdr:cNvCxnSpPr/>
      </xdr:nvCxnSpPr>
      <xdr:spPr>
        <a:xfrm flipH="1">
          <a:off x="9204325" y="3495675"/>
          <a:ext cx="59690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158750</xdr:colOff>
      <xdr:row>27</xdr:row>
      <xdr:rowOff>88900</xdr:rowOff>
    </xdr:from>
    <xdr:to>
      <xdr:col>10</xdr:col>
      <xdr:colOff>755650</xdr:colOff>
      <xdr:row>27</xdr:row>
      <xdr:rowOff>88900</xdr:rowOff>
    </xdr:to>
    <xdr:cxnSp macro="">
      <xdr:nvCxnSpPr>
        <xdr:cNvPr id="16" name="Straight Arrow Connector 15">
          <a:extLst>
            <a:ext uri="{FF2B5EF4-FFF2-40B4-BE49-F238E27FC236}">
              <a16:creationId xmlns:a16="http://schemas.microsoft.com/office/drawing/2014/main" id="{4B1DF740-2AED-4CCB-BFDE-C0FE94920A4F}"/>
            </a:ext>
          </a:extLst>
        </xdr:cNvPr>
        <xdr:cNvCxnSpPr/>
      </xdr:nvCxnSpPr>
      <xdr:spPr>
        <a:xfrm flipH="1">
          <a:off x="9251950" y="1981200"/>
          <a:ext cx="596900" cy="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F5E6D-ED48-4C78-8AAE-6C8788F029FE}">
  <dimension ref="A1:W27"/>
  <sheetViews>
    <sheetView showGridLines="0" tabSelected="1" zoomScaleNormal="100" workbookViewId="0">
      <selection activeCell="A21" sqref="A21"/>
    </sheetView>
  </sheetViews>
  <sheetFormatPr defaultColWidth="8.81640625" defaultRowHeight="14.5" x14ac:dyDescent="0.35"/>
  <cols>
    <col min="1" max="23" width="8.54296875" customWidth="1"/>
  </cols>
  <sheetData>
    <row r="1" spans="1:23" ht="14.5" customHeight="1" x14ac:dyDescent="0.35">
      <c r="A1" s="207" t="s">
        <v>69</v>
      </c>
      <c r="B1" s="208"/>
      <c r="C1" s="208"/>
      <c r="D1" s="208"/>
      <c r="E1" s="208"/>
      <c r="F1" s="208"/>
      <c r="G1" s="208"/>
      <c r="H1" s="208"/>
      <c r="I1" s="208"/>
      <c r="J1" s="208"/>
      <c r="K1" s="208"/>
      <c r="L1" s="208"/>
      <c r="M1" s="208"/>
      <c r="N1" s="208"/>
      <c r="O1" s="208"/>
      <c r="P1" s="208"/>
      <c r="Q1" s="208"/>
      <c r="R1" s="208"/>
      <c r="S1" s="208"/>
      <c r="T1" s="208"/>
      <c r="U1" s="208"/>
      <c r="V1" s="208"/>
      <c r="W1" s="209"/>
    </row>
    <row r="2" spans="1:23" ht="14.5" customHeight="1" x14ac:dyDescent="0.35">
      <c r="A2" s="210"/>
      <c r="B2" s="211"/>
      <c r="C2" s="211"/>
      <c r="D2" s="211"/>
      <c r="E2" s="211"/>
      <c r="F2" s="211"/>
      <c r="G2" s="211"/>
      <c r="H2" s="211"/>
      <c r="I2" s="211"/>
      <c r="J2" s="211"/>
      <c r="K2" s="211"/>
      <c r="L2" s="211"/>
      <c r="M2" s="211"/>
      <c r="N2" s="211"/>
      <c r="O2" s="211"/>
      <c r="P2" s="211"/>
      <c r="Q2" s="211"/>
      <c r="R2" s="211"/>
      <c r="S2" s="211"/>
      <c r="T2" s="211"/>
      <c r="U2" s="211"/>
      <c r="V2" s="211"/>
      <c r="W2" s="212"/>
    </row>
    <row r="3" spans="1:23" x14ac:dyDescent="0.35">
      <c r="A3" s="210"/>
      <c r="B3" s="211"/>
      <c r="C3" s="211"/>
      <c r="D3" s="211"/>
      <c r="E3" s="211"/>
      <c r="F3" s="211"/>
      <c r="G3" s="211"/>
      <c r="H3" s="211"/>
      <c r="I3" s="211"/>
      <c r="J3" s="211"/>
      <c r="K3" s="211"/>
      <c r="L3" s="211"/>
      <c r="M3" s="211"/>
      <c r="N3" s="211"/>
      <c r="O3" s="211"/>
      <c r="P3" s="211"/>
      <c r="Q3" s="211"/>
      <c r="R3" s="211"/>
      <c r="S3" s="211"/>
      <c r="T3" s="211"/>
      <c r="U3" s="211"/>
      <c r="V3" s="211"/>
      <c r="W3" s="212"/>
    </row>
    <row r="4" spans="1:23" ht="15" thickBot="1" x14ac:dyDescent="0.4">
      <c r="A4" s="213"/>
      <c r="B4" s="214"/>
      <c r="C4" s="214"/>
      <c r="D4" s="214"/>
      <c r="E4" s="214"/>
      <c r="F4" s="214"/>
      <c r="G4" s="214"/>
      <c r="H4" s="214"/>
      <c r="I4" s="214"/>
      <c r="J4" s="214"/>
      <c r="K4" s="214"/>
      <c r="L4" s="214"/>
      <c r="M4" s="214"/>
      <c r="N4" s="214"/>
      <c r="O4" s="214"/>
      <c r="P4" s="214"/>
      <c r="Q4" s="214"/>
      <c r="R4" s="214"/>
      <c r="S4" s="214"/>
      <c r="T4" s="214"/>
      <c r="U4" s="214"/>
      <c r="V4" s="214"/>
      <c r="W4" s="215"/>
    </row>
    <row r="5" spans="1:23" x14ac:dyDescent="0.35">
      <c r="A5" s="197"/>
      <c r="B5" s="198"/>
      <c r="C5" s="198"/>
      <c r="D5" s="198"/>
      <c r="E5" s="198"/>
      <c r="F5" s="198"/>
      <c r="G5" s="198"/>
      <c r="H5" s="198"/>
      <c r="I5" s="198"/>
      <c r="J5" s="198"/>
      <c r="K5" s="198"/>
      <c r="L5" s="198"/>
      <c r="M5" s="198"/>
      <c r="N5" s="198"/>
      <c r="O5" s="198"/>
      <c r="P5" s="198"/>
      <c r="Q5" s="198"/>
      <c r="R5" s="198"/>
      <c r="S5" s="198"/>
      <c r="T5" s="198"/>
      <c r="U5" s="198"/>
      <c r="V5" s="198"/>
      <c r="W5" s="199"/>
    </row>
    <row r="6" spans="1:23" ht="21" x14ac:dyDescent="0.5">
      <c r="A6" s="219" t="s">
        <v>70</v>
      </c>
      <c r="B6" s="220"/>
      <c r="C6" s="220"/>
      <c r="D6" s="220"/>
      <c r="E6" s="220"/>
      <c r="F6" s="220"/>
      <c r="G6" s="220"/>
      <c r="H6" s="220"/>
      <c r="I6" s="220"/>
      <c r="J6" s="220"/>
      <c r="K6" s="220"/>
      <c r="L6" s="220"/>
      <c r="M6" s="220"/>
      <c r="N6" s="220"/>
      <c r="O6" s="220"/>
      <c r="P6" s="220"/>
      <c r="Q6" s="220"/>
      <c r="R6" s="220"/>
      <c r="S6" s="220"/>
      <c r="T6" s="220"/>
      <c r="U6" s="220"/>
      <c r="V6" s="220"/>
      <c r="W6" s="221"/>
    </row>
    <row r="7" spans="1:23" x14ac:dyDescent="0.35">
      <c r="A7" s="216" t="s">
        <v>86</v>
      </c>
      <c r="B7" s="217"/>
      <c r="C7" s="217"/>
      <c r="D7" s="217"/>
      <c r="E7" s="217"/>
      <c r="F7" s="217"/>
      <c r="G7" s="217"/>
      <c r="H7" s="217"/>
      <c r="I7" s="217"/>
      <c r="J7" s="217"/>
      <c r="K7" s="217"/>
      <c r="L7" s="217"/>
      <c r="M7" s="217"/>
      <c r="N7" s="217"/>
      <c r="O7" s="217"/>
      <c r="P7" s="217"/>
      <c r="Q7" s="217"/>
      <c r="R7" s="217"/>
      <c r="S7" s="217"/>
      <c r="T7" s="217"/>
      <c r="U7" s="217"/>
      <c r="V7" s="217"/>
      <c r="W7" s="218"/>
    </row>
    <row r="8" spans="1:23" x14ac:dyDescent="0.35">
      <c r="A8" s="216"/>
      <c r="B8" s="217"/>
      <c r="C8" s="217"/>
      <c r="D8" s="217"/>
      <c r="E8" s="217"/>
      <c r="F8" s="217"/>
      <c r="G8" s="217"/>
      <c r="H8" s="217"/>
      <c r="I8" s="217"/>
      <c r="J8" s="217"/>
      <c r="K8" s="217"/>
      <c r="L8" s="217"/>
      <c r="M8" s="217"/>
      <c r="N8" s="217"/>
      <c r="O8" s="217"/>
      <c r="P8" s="217"/>
      <c r="Q8" s="217"/>
      <c r="R8" s="217"/>
      <c r="S8" s="217"/>
      <c r="T8" s="217"/>
      <c r="U8" s="217"/>
      <c r="V8" s="217"/>
      <c r="W8" s="218"/>
    </row>
    <row r="9" spans="1:23" x14ac:dyDescent="0.35">
      <c r="A9" s="216"/>
      <c r="B9" s="217"/>
      <c r="C9" s="217"/>
      <c r="D9" s="217"/>
      <c r="E9" s="217"/>
      <c r="F9" s="217"/>
      <c r="G9" s="217"/>
      <c r="H9" s="217"/>
      <c r="I9" s="217"/>
      <c r="J9" s="217"/>
      <c r="K9" s="217"/>
      <c r="L9" s="217"/>
      <c r="M9" s="217"/>
      <c r="N9" s="217"/>
      <c r="O9" s="217"/>
      <c r="P9" s="217"/>
      <c r="Q9" s="217"/>
      <c r="R9" s="217"/>
      <c r="S9" s="217"/>
      <c r="T9" s="217"/>
      <c r="U9" s="217"/>
      <c r="V9" s="217"/>
      <c r="W9" s="218"/>
    </row>
    <row r="10" spans="1:23" ht="14.5" customHeight="1" x14ac:dyDescent="0.35">
      <c r="A10" s="94" t="s">
        <v>87</v>
      </c>
      <c r="B10" s="89"/>
      <c r="C10" s="89"/>
      <c r="D10" s="89"/>
      <c r="E10" s="89"/>
      <c r="F10" s="89"/>
      <c r="G10" s="89"/>
      <c r="H10" s="89"/>
      <c r="I10" s="89"/>
      <c r="J10" s="89"/>
      <c r="K10" s="89"/>
      <c r="L10" s="89"/>
      <c r="M10" s="89"/>
      <c r="N10" s="89"/>
      <c r="O10" s="89"/>
      <c r="P10" s="89"/>
      <c r="Q10" s="89"/>
      <c r="R10" s="89"/>
      <c r="S10" s="89"/>
      <c r="T10" s="89"/>
      <c r="U10" s="89"/>
      <c r="V10" s="89"/>
      <c r="W10" s="93"/>
    </row>
    <row r="11" spans="1:23" ht="14.5" customHeight="1" x14ac:dyDescent="0.35">
      <c r="A11" s="94"/>
      <c r="B11" s="89"/>
      <c r="C11" s="89"/>
      <c r="D11" s="89"/>
      <c r="E11" s="89"/>
      <c r="F11" s="89"/>
      <c r="G11" s="89"/>
      <c r="H11" s="89"/>
      <c r="I11" s="89"/>
      <c r="J11" s="89"/>
      <c r="K11" s="89"/>
      <c r="L11" s="89"/>
      <c r="M11" s="89"/>
      <c r="N11" s="89"/>
      <c r="O11" s="89"/>
      <c r="P11" s="89"/>
      <c r="Q11" s="89"/>
      <c r="R11" s="89"/>
      <c r="S11" s="89"/>
      <c r="T11" s="89"/>
      <c r="U11" s="89"/>
      <c r="V11" s="89"/>
      <c r="W11" s="93"/>
    </row>
    <row r="12" spans="1:23" ht="14.5" customHeight="1" x14ac:dyDescent="0.35">
      <c r="A12" s="99" t="s">
        <v>109</v>
      </c>
      <c r="B12" s="89"/>
      <c r="C12" s="89"/>
      <c r="D12" s="89"/>
      <c r="E12" s="89"/>
      <c r="F12" s="89"/>
      <c r="G12" s="89"/>
      <c r="H12" s="89"/>
      <c r="I12" s="89"/>
      <c r="J12" s="89"/>
      <c r="K12" s="89"/>
      <c r="L12" s="89"/>
      <c r="M12" s="89"/>
      <c r="N12" s="89"/>
      <c r="O12" s="89"/>
      <c r="P12" s="89"/>
      <c r="Q12" s="89"/>
      <c r="R12" s="89"/>
      <c r="S12" s="89"/>
      <c r="T12" s="89"/>
      <c r="U12" s="89"/>
      <c r="V12" s="89"/>
      <c r="W12" s="93"/>
    </row>
    <row r="13" spans="1:23" ht="14.5" customHeight="1" x14ac:dyDescent="0.35">
      <c r="A13" s="94"/>
      <c r="B13" s="89"/>
      <c r="C13" s="89"/>
      <c r="D13" s="89"/>
      <c r="E13" s="89"/>
      <c r="F13" s="89"/>
      <c r="G13" s="89"/>
      <c r="H13" s="89"/>
      <c r="I13" s="89"/>
      <c r="J13" s="89"/>
      <c r="K13" s="89"/>
      <c r="L13" s="89"/>
      <c r="M13" s="89"/>
      <c r="N13" s="89"/>
      <c r="O13" s="89"/>
      <c r="P13" s="89"/>
      <c r="Q13" s="89"/>
      <c r="R13" s="89"/>
      <c r="S13" s="89"/>
      <c r="T13" s="89"/>
      <c r="U13" s="89"/>
      <c r="V13" s="89"/>
      <c r="W13" s="93"/>
    </row>
    <row r="14" spans="1:23" ht="14.5" customHeight="1" x14ac:dyDescent="0.35">
      <c r="A14" s="222" t="s">
        <v>110</v>
      </c>
      <c r="B14" s="223"/>
      <c r="C14" s="223"/>
      <c r="D14" s="223"/>
      <c r="E14" s="223"/>
      <c r="F14" s="223"/>
      <c r="G14" s="223"/>
      <c r="H14" s="223"/>
      <c r="I14" s="223"/>
      <c r="J14" s="223"/>
      <c r="K14" s="223"/>
      <c r="L14" s="223"/>
      <c r="M14" s="223"/>
      <c r="N14" s="223"/>
      <c r="O14" s="223"/>
      <c r="P14" s="223"/>
      <c r="Q14" s="223"/>
      <c r="R14" s="223"/>
      <c r="S14" s="223"/>
      <c r="T14" s="223"/>
      <c r="U14" s="223"/>
      <c r="V14" s="223"/>
      <c r="W14" s="224"/>
    </row>
    <row r="15" spans="1:23" ht="14.15" customHeight="1" x14ac:dyDescent="0.35">
      <c r="A15" s="222"/>
      <c r="B15" s="223"/>
      <c r="C15" s="223"/>
      <c r="D15" s="223"/>
      <c r="E15" s="223"/>
      <c r="F15" s="223"/>
      <c r="G15" s="223"/>
      <c r="H15" s="223"/>
      <c r="I15" s="223"/>
      <c r="J15" s="223"/>
      <c r="K15" s="223"/>
      <c r="L15" s="223"/>
      <c r="M15" s="223"/>
      <c r="N15" s="223"/>
      <c r="O15" s="223"/>
      <c r="P15" s="223"/>
      <c r="Q15" s="223"/>
      <c r="R15" s="223"/>
      <c r="S15" s="223"/>
      <c r="T15" s="223"/>
      <c r="U15" s="223"/>
      <c r="V15" s="223"/>
      <c r="W15" s="224"/>
    </row>
    <row r="16" spans="1:23" ht="30.65" customHeight="1" x14ac:dyDescent="0.35">
      <c r="A16" s="222"/>
      <c r="B16" s="223"/>
      <c r="C16" s="223"/>
      <c r="D16" s="223"/>
      <c r="E16" s="223"/>
      <c r="F16" s="223"/>
      <c r="G16" s="223"/>
      <c r="H16" s="223"/>
      <c r="I16" s="223"/>
      <c r="J16" s="223"/>
      <c r="K16" s="223"/>
      <c r="L16" s="223"/>
      <c r="M16" s="223"/>
      <c r="N16" s="223"/>
      <c r="O16" s="223"/>
      <c r="P16" s="223"/>
      <c r="Q16" s="223"/>
      <c r="R16" s="223"/>
      <c r="S16" s="223"/>
      <c r="T16" s="223"/>
      <c r="U16" s="223"/>
      <c r="V16" s="223"/>
      <c r="W16" s="224"/>
    </row>
    <row r="17" spans="1:23" ht="15" customHeight="1" x14ac:dyDescent="0.35">
      <c r="A17" s="96"/>
      <c r="B17" s="200"/>
      <c r="C17" s="200"/>
      <c r="D17" s="200"/>
      <c r="E17" s="200"/>
      <c r="F17" s="200"/>
      <c r="G17" s="200"/>
      <c r="H17" s="200"/>
      <c r="I17" s="200"/>
      <c r="J17" s="200"/>
      <c r="K17" s="200"/>
      <c r="L17" s="200"/>
      <c r="M17" s="200"/>
      <c r="N17" s="200"/>
      <c r="O17" s="200"/>
      <c r="P17" s="200"/>
      <c r="Q17" s="200"/>
      <c r="R17" s="200"/>
      <c r="S17" s="200"/>
      <c r="T17" s="200"/>
      <c r="U17" s="200"/>
      <c r="V17" s="200"/>
      <c r="W17" s="95"/>
    </row>
    <row r="18" spans="1:23" ht="15" customHeight="1" x14ac:dyDescent="0.35">
      <c r="A18" s="201" t="s">
        <v>106</v>
      </c>
      <c r="B18" s="202"/>
      <c r="C18" s="202"/>
      <c r="D18" s="202"/>
      <c r="E18" s="202"/>
      <c r="F18" s="202"/>
      <c r="G18" s="202"/>
      <c r="H18" s="202"/>
      <c r="I18" s="202"/>
      <c r="J18" s="202"/>
      <c r="K18" s="202"/>
      <c r="L18" s="202"/>
      <c r="M18" s="202"/>
      <c r="N18" s="202"/>
      <c r="O18" s="202"/>
      <c r="P18" s="202"/>
      <c r="Q18" s="202"/>
      <c r="R18" s="202"/>
      <c r="S18" s="202"/>
      <c r="T18" s="202"/>
      <c r="U18" s="202"/>
      <c r="V18" s="202"/>
      <c r="W18" s="203"/>
    </row>
    <row r="19" spans="1:23" ht="14.15" customHeight="1" x14ac:dyDescent="0.35">
      <c r="A19" s="201"/>
      <c r="B19" s="202"/>
      <c r="C19" s="202"/>
      <c r="D19" s="202"/>
      <c r="E19" s="202"/>
      <c r="F19" s="202"/>
      <c r="G19" s="202"/>
      <c r="H19" s="202"/>
      <c r="I19" s="202"/>
      <c r="J19" s="202"/>
      <c r="K19" s="202"/>
      <c r="L19" s="202"/>
      <c r="M19" s="202"/>
      <c r="N19" s="202"/>
      <c r="O19" s="202"/>
      <c r="P19" s="202"/>
      <c r="Q19" s="202"/>
      <c r="R19" s="202"/>
      <c r="S19" s="202"/>
      <c r="T19" s="202"/>
      <c r="U19" s="202"/>
      <c r="V19" s="202"/>
      <c r="W19" s="203"/>
    </row>
    <row r="20" spans="1:23" ht="14.15" customHeight="1" x14ac:dyDescent="0.35">
      <c r="A20" s="96"/>
      <c r="B20" s="200"/>
      <c r="C20" s="200"/>
      <c r="D20" s="200"/>
      <c r="E20" s="200"/>
      <c r="F20" s="200"/>
      <c r="G20" s="200"/>
      <c r="H20" s="200"/>
      <c r="I20" s="200"/>
      <c r="J20" s="200"/>
      <c r="K20" s="200"/>
      <c r="L20" s="200"/>
      <c r="M20" s="200"/>
      <c r="N20" s="200"/>
      <c r="O20" s="200"/>
      <c r="P20" s="200"/>
      <c r="Q20" s="200"/>
      <c r="R20" s="200"/>
      <c r="S20" s="200"/>
      <c r="T20" s="200"/>
      <c r="U20" s="200"/>
      <c r="V20" s="200"/>
      <c r="W20" s="95"/>
    </row>
    <row r="21" spans="1:23" x14ac:dyDescent="0.35">
      <c r="A21" s="314" t="s">
        <v>71</v>
      </c>
      <c r="B21" s="58" t="s">
        <v>111</v>
      </c>
      <c r="W21" s="92"/>
    </row>
    <row r="22" spans="1:23" x14ac:dyDescent="0.35">
      <c r="A22" s="97"/>
      <c r="B22" s="58"/>
      <c r="W22" s="92"/>
    </row>
    <row r="23" spans="1:23" x14ac:dyDescent="0.35">
      <c r="A23" s="314" t="s">
        <v>71</v>
      </c>
      <c r="B23" s="58" t="s">
        <v>112</v>
      </c>
      <c r="W23" s="92"/>
    </row>
    <row r="24" spans="1:23" x14ac:dyDescent="0.35">
      <c r="A24" s="91"/>
      <c r="W24" s="92"/>
    </row>
    <row r="25" spans="1:23" ht="14.15" customHeight="1" x14ac:dyDescent="0.35">
      <c r="A25" s="201" t="s">
        <v>113</v>
      </c>
      <c r="B25" s="202"/>
      <c r="C25" s="202"/>
      <c r="D25" s="202"/>
      <c r="E25" s="202"/>
      <c r="F25" s="202"/>
      <c r="G25" s="202"/>
      <c r="H25" s="202"/>
      <c r="I25" s="202"/>
      <c r="J25" s="202"/>
      <c r="K25" s="202"/>
      <c r="L25" s="202"/>
      <c r="M25" s="202"/>
      <c r="N25" s="202"/>
      <c r="O25" s="202"/>
      <c r="P25" s="202"/>
      <c r="Q25" s="202"/>
      <c r="R25" s="202"/>
      <c r="S25" s="202"/>
      <c r="T25" s="202"/>
      <c r="U25" s="202"/>
      <c r="V25" s="202"/>
      <c r="W25" s="203"/>
    </row>
    <row r="26" spans="1:23" ht="18.649999999999999" customHeight="1" x14ac:dyDescent="0.35">
      <c r="A26" s="201"/>
      <c r="B26" s="202"/>
      <c r="C26" s="202"/>
      <c r="D26" s="202"/>
      <c r="E26" s="202"/>
      <c r="F26" s="202"/>
      <c r="G26" s="202"/>
      <c r="H26" s="202"/>
      <c r="I26" s="202"/>
      <c r="J26" s="202"/>
      <c r="K26" s="202"/>
      <c r="L26" s="202"/>
      <c r="M26" s="202"/>
      <c r="N26" s="202"/>
      <c r="O26" s="202"/>
      <c r="P26" s="202"/>
      <c r="Q26" s="202"/>
      <c r="R26" s="202"/>
      <c r="S26" s="202"/>
      <c r="T26" s="202"/>
      <c r="U26" s="202"/>
      <c r="V26" s="202"/>
      <c r="W26" s="203"/>
    </row>
    <row r="27" spans="1:23" ht="15" thickBot="1" x14ac:dyDescent="0.4">
      <c r="A27" s="204"/>
      <c r="B27" s="205"/>
      <c r="C27" s="205"/>
      <c r="D27" s="205"/>
      <c r="E27" s="205"/>
      <c r="F27" s="205"/>
      <c r="G27" s="205"/>
      <c r="H27" s="205"/>
      <c r="I27" s="205"/>
      <c r="J27" s="205"/>
      <c r="K27" s="205"/>
      <c r="L27" s="205"/>
      <c r="M27" s="205"/>
      <c r="N27" s="205"/>
      <c r="O27" s="205"/>
      <c r="P27" s="205"/>
      <c r="Q27" s="205"/>
      <c r="R27" s="205"/>
      <c r="S27" s="205"/>
      <c r="T27" s="205"/>
      <c r="U27" s="205"/>
      <c r="V27" s="205"/>
      <c r="W27" s="206"/>
    </row>
  </sheetData>
  <sheetProtection algorithmName="SHA-512" hashValue="rggXwxJ7GjU4MPTiIZFwT0A22vY5SaDx859EvVO0IypjBT2i5dlzdQOXneb6FAX04+BY65MCQnWgciBY6pJLbw==" saltValue="tEFY7xAusk9DT/69YlSUbw==" spinCount="100000" sheet="1" objects="1" scenarios="1"/>
  <mergeCells count="6">
    <mergeCell ref="A25:W27"/>
    <mergeCell ref="A1:W4"/>
    <mergeCell ref="A7:W9"/>
    <mergeCell ref="A6:W6"/>
    <mergeCell ref="A14:W16"/>
    <mergeCell ref="A18:W19"/>
  </mergeCells>
  <hyperlinks>
    <hyperlink ref="A21" location="'Basic Pay'!F5" display="Click here" xr:uid="{D2B6B69F-3704-477A-8611-AC6E0B15DD64}"/>
    <hyperlink ref="A23" location="'Detailed Pay'!B6" display="Click here" xr:uid="{933C4B82-B8E2-47B2-B806-5B4F889E301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E1161-FDC2-41CD-B5A7-B35CC6964A22}">
  <dimension ref="A1:X86"/>
  <sheetViews>
    <sheetView showGridLines="0" workbookViewId="0">
      <selection activeCell="F5" sqref="F5"/>
    </sheetView>
  </sheetViews>
  <sheetFormatPr defaultColWidth="8.81640625" defaultRowHeight="14.5" x14ac:dyDescent="0.35"/>
  <cols>
    <col min="1" max="1" width="21.453125" customWidth="1"/>
    <col min="2" max="5" width="10.81640625" customWidth="1"/>
    <col min="6" max="6" width="14.453125" customWidth="1"/>
    <col min="7" max="9" width="10.81640625" customWidth="1"/>
    <col min="10" max="10" width="10.81640625" style="23" customWidth="1"/>
    <col min="11" max="11" width="13" style="23" customWidth="1"/>
  </cols>
  <sheetData>
    <row r="1" spans="1:24" ht="15" thickBot="1" x14ac:dyDescent="0.4">
      <c r="A1" s="315" t="s">
        <v>83</v>
      </c>
      <c r="B1" s="60"/>
      <c r="D1" s="240" t="s">
        <v>36</v>
      </c>
      <c r="E1" s="241"/>
      <c r="F1" s="242"/>
      <c r="G1" s="63"/>
      <c r="J1" s="51"/>
      <c r="O1" s="44" t="s">
        <v>38</v>
      </c>
    </row>
    <row r="2" spans="1:24" x14ac:dyDescent="0.35">
      <c r="A2" s="100"/>
      <c r="B2" s="101"/>
      <c r="C2" s="102"/>
      <c r="D2" s="102"/>
      <c r="E2" s="102"/>
      <c r="F2" s="103"/>
      <c r="G2" s="104"/>
      <c r="H2" s="58"/>
      <c r="I2" s="58"/>
      <c r="J2" s="105"/>
      <c r="K2" s="106"/>
      <c r="L2" s="58"/>
      <c r="M2" s="58"/>
      <c r="N2" s="58"/>
      <c r="O2" s="68"/>
      <c r="P2" s="58"/>
      <c r="Q2" s="58"/>
      <c r="R2" s="58"/>
      <c r="S2" s="58"/>
      <c r="T2" s="58"/>
      <c r="U2" s="58"/>
      <c r="V2" s="58"/>
      <c r="W2" s="58"/>
      <c r="X2" s="58"/>
    </row>
    <row r="3" spans="1:24" x14ac:dyDescent="0.35">
      <c r="A3" s="68" t="s">
        <v>44</v>
      </c>
      <c r="B3" s="58"/>
      <c r="C3" s="58"/>
      <c r="D3" s="58"/>
      <c r="E3" s="58"/>
      <c r="F3" s="58"/>
      <c r="G3" s="58"/>
      <c r="H3" s="58"/>
      <c r="I3" s="58"/>
      <c r="J3" s="105"/>
      <c r="K3" s="106"/>
      <c r="L3" s="58"/>
      <c r="M3" s="58"/>
      <c r="N3" s="58"/>
      <c r="O3" s="58"/>
      <c r="P3" s="58"/>
      <c r="Q3" s="58"/>
      <c r="R3" s="58"/>
      <c r="S3" s="58"/>
      <c r="T3" s="58"/>
      <c r="U3" s="58"/>
      <c r="V3" s="58"/>
      <c r="W3" s="58"/>
      <c r="X3" s="58"/>
    </row>
    <row r="4" spans="1:24" ht="15" thickBot="1" x14ac:dyDescent="0.4">
      <c r="A4" s="64"/>
      <c r="B4" s="58"/>
      <c r="C4" s="58"/>
      <c r="D4" s="58"/>
      <c r="E4" s="58"/>
      <c r="F4" s="58"/>
      <c r="G4" s="58"/>
      <c r="H4" s="58"/>
      <c r="I4" s="58"/>
      <c r="J4" s="105"/>
      <c r="K4" s="106"/>
      <c r="L4" s="58"/>
      <c r="M4" s="58"/>
      <c r="N4" s="58"/>
      <c r="O4" s="58"/>
      <c r="P4" s="58"/>
      <c r="Q4" s="58"/>
      <c r="R4" s="58"/>
      <c r="S4" s="58"/>
      <c r="T4" s="58"/>
      <c r="U4" s="58"/>
      <c r="V4" s="58"/>
      <c r="W4" s="58"/>
      <c r="X4" s="58"/>
    </row>
    <row r="5" spans="1:24" ht="15" thickBot="1" x14ac:dyDescent="0.4">
      <c r="A5" s="64" t="s">
        <v>99</v>
      </c>
      <c r="B5" s="58"/>
      <c r="C5" s="58"/>
      <c r="D5" s="58"/>
      <c r="E5" s="58"/>
      <c r="F5" s="163">
        <v>0</v>
      </c>
      <c r="G5" s="58"/>
      <c r="H5" s="58"/>
      <c r="I5" s="58"/>
      <c r="J5" s="105"/>
      <c r="K5" s="106"/>
      <c r="L5" s="58"/>
      <c r="M5" s="58"/>
      <c r="N5" s="58"/>
      <c r="O5" s="58"/>
      <c r="P5" s="58"/>
      <c r="Q5" s="58"/>
      <c r="R5" s="58"/>
      <c r="S5" s="58"/>
      <c r="T5" s="58"/>
      <c r="U5" s="58"/>
      <c r="V5" s="58"/>
      <c r="W5" s="58"/>
      <c r="X5" s="58"/>
    </row>
    <row r="6" spans="1:24" ht="15" thickBot="1" x14ac:dyDescent="0.4">
      <c r="A6" s="64" t="s">
        <v>100</v>
      </c>
      <c r="B6" s="58"/>
      <c r="C6" s="58"/>
      <c r="D6" s="58"/>
      <c r="E6" s="58"/>
      <c r="F6" s="85">
        <v>36617</v>
      </c>
      <c r="G6" s="58"/>
      <c r="H6" s="58"/>
      <c r="I6" s="58"/>
      <c r="J6" s="105"/>
      <c r="K6" s="106"/>
      <c r="L6" s="107" t="s">
        <v>50</v>
      </c>
      <c r="M6" s="108"/>
      <c r="N6" s="108"/>
      <c r="O6" s="108"/>
      <c r="P6" s="108"/>
      <c r="Q6" s="108"/>
      <c r="R6" s="108"/>
      <c r="S6" s="108"/>
      <c r="T6" s="108"/>
      <c r="U6" s="108"/>
      <c r="V6" s="108"/>
      <c r="W6" s="108"/>
      <c r="X6" s="109"/>
    </row>
    <row r="7" spans="1:24" ht="15" thickBot="1" x14ac:dyDescent="0.4">
      <c r="A7" s="64" t="s">
        <v>51</v>
      </c>
      <c r="B7" s="58"/>
      <c r="C7" s="58"/>
      <c r="D7" s="58"/>
      <c r="E7" s="58"/>
      <c r="F7" s="110" t="s">
        <v>82</v>
      </c>
      <c r="G7" s="58"/>
      <c r="H7" s="58"/>
      <c r="I7" s="58"/>
      <c r="J7" s="105"/>
      <c r="K7" s="106"/>
      <c r="L7" s="234" t="s">
        <v>85</v>
      </c>
      <c r="M7" s="235"/>
      <c r="N7" s="235"/>
      <c r="O7" s="235"/>
      <c r="P7" s="235"/>
      <c r="Q7" s="235"/>
      <c r="R7" s="235"/>
      <c r="S7" s="235"/>
      <c r="T7" s="235"/>
      <c r="U7" s="235"/>
      <c r="V7" s="235"/>
      <c r="W7" s="235"/>
      <c r="X7" s="236"/>
    </row>
    <row r="8" spans="1:24" ht="15" thickBot="1" x14ac:dyDescent="0.4">
      <c r="A8" s="111"/>
      <c r="B8" s="111"/>
      <c r="C8" s="111"/>
      <c r="D8" s="111"/>
      <c r="E8" s="111"/>
      <c r="F8" s="111"/>
      <c r="G8" s="111"/>
      <c r="H8" s="111"/>
      <c r="I8" s="111"/>
      <c r="J8" s="112"/>
      <c r="K8" s="106"/>
      <c r="L8" s="237"/>
      <c r="M8" s="238"/>
      <c r="N8" s="238"/>
      <c r="O8" s="238"/>
      <c r="P8" s="238"/>
      <c r="Q8" s="238"/>
      <c r="R8" s="238"/>
      <c r="S8" s="238"/>
      <c r="T8" s="238"/>
      <c r="U8" s="238"/>
      <c r="V8" s="238"/>
      <c r="W8" s="238"/>
      <c r="X8" s="239"/>
    </row>
    <row r="9" spans="1:24" ht="15" thickBot="1" x14ac:dyDescent="0.4">
      <c r="A9" s="58"/>
      <c r="B9" s="58"/>
      <c r="C9" s="58"/>
      <c r="D9" s="58"/>
      <c r="E9" s="58"/>
      <c r="F9" s="58"/>
      <c r="G9" s="58"/>
      <c r="H9" s="58"/>
      <c r="I9" s="58"/>
      <c r="J9" s="58"/>
      <c r="K9" s="106"/>
      <c r="L9" s="58"/>
      <c r="M9" s="58"/>
      <c r="N9" s="58"/>
      <c r="O9" s="58"/>
      <c r="P9" s="58"/>
      <c r="Q9" s="58"/>
      <c r="R9" s="58"/>
      <c r="S9" s="58"/>
      <c r="T9" s="58"/>
      <c r="U9" s="58"/>
      <c r="V9" s="58"/>
      <c r="W9" s="58"/>
      <c r="X9" s="58"/>
    </row>
    <row r="10" spans="1:24" ht="15" hidden="1" thickBot="1" x14ac:dyDescent="0.4">
      <c r="A10" s="68" t="s">
        <v>47</v>
      </c>
      <c r="B10" s="58"/>
      <c r="C10" s="58"/>
      <c r="D10" s="58"/>
      <c r="E10" s="58"/>
      <c r="F10" s="113"/>
      <c r="G10" s="58"/>
      <c r="H10" s="58"/>
      <c r="I10" s="58"/>
      <c r="J10" s="58"/>
      <c r="K10" s="106"/>
      <c r="L10" s="58"/>
      <c r="M10" s="58"/>
      <c r="N10" s="58"/>
      <c r="O10" s="58"/>
      <c r="P10" s="58"/>
      <c r="Q10" s="58"/>
      <c r="R10" s="58"/>
      <c r="S10" s="58"/>
      <c r="T10" s="58"/>
      <c r="U10" s="58"/>
      <c r="V10" s="58"/>
      <c r="W10" s="58"/>
      <c r="X10" s="58"/>
    </row>
    <row r="11" spans="1:24" ht="15" hidden="1" thickBot="1" x14ac:dyDescent="0.4">
      <c r="A11" s="114" t="s">
        <v>48</v>
      </c>
      <c r="B11" s="115"/>
      <c r="C11" s="115"/>
      <c r="D11" s="115"/>
      <c r="E11" s="116"/>
      <c r="F11" s="117">
        <f>(C14/365.25)*D15</f>
        <v>21.998631074606433</v>
      </c>
      <c r="G11" s="58"/>
      <c r="H11" s="58"/>
      <c r="I11" s="58"/>
      <c r="J11" s="58"/>
      <c r="K11" s="106"/>
      <c r="L11" s="58"/>
      <c r="M11" s="58"/>
      <c r="N11" s="58"/>
      <c r="O11" s="58"/>
      <c r="P11" s="58"/>
      <c r="Q11" s="58"/>
      <c r="R11" s="58"/>
      <c r="S11" s="58"/>
      <c r="T11" s="58"/>
      <c r="U11" s="58"/>
      <c r="V11" s="58"/>
      <c r="W11" s="58"/>
      <c r="X11" s="58"/>
    </row>
    <row r="12" spans="1:24" ht="15" hidden="1" thickBot="1" x14ac:dyDescent="0.4">
      <c r="A12" s="114" t="s">
        <v>37</v>
      </c>
      <c r="B12" s="118"/>
      <c r="C12" s="118"/>
      <c r="D12" s="118"/>
      <c r="E12" s="119"/>
      <c r="F12" s="120">
        <f>14*D15</f>
        <v>14</v>
      </c>
      <c r="G12" s="58"/>
      <c r="H12" s="58"/>
      <c r="I12" s="58"/>
      <c r="J12" s="58"/>
      <c r="K12" s="106"/>
      <c r="L12" s="58"/>
      <c r="M12" s="58"/>
      <c r="N12" s="58"/>
      <c r="O12" s="58"/>
      <c r="P12" s="58"/>
      <c r="Q12" s="58"/>
      <c r="R12" s="58"/>
      <c r="S12" s="58"/>
      <c r="T12" s="58"/>
      <c r="U12" s="58"/>
      <c r="V12" s="58"/>
      <c r="W12" s="58"/>
      <c r="X12" s="58"/>
    </row>
    <row r="13" spans="1:24" ht="15" hidden="1" thickBot="1" x14ac:dyDescent="0.4">
      <c r="A13" s="121" t="s">
        <v>0</v>
      </c>
      <c r="B13" s="122">
        <f>F11-F12</f>
        <v>7.9986310746064326</v>
      </c>
      <c r="C13" s="58"/>
      <c r="D13" s="58"/>
      <c r="E13" s="58"/>
      <c r="F13" s="58"/>
      <c r="G13" s="58"/>
      <c r="H13" s="58"/>
      <c r="I13" s="58"/>
      <c r="J13" s="58"/>
      <c r="K13" s="106"/>
      <c r="L13" s="58"/>
      <c r="M13" s="58"/>
      <c r="N13" s="58"/>
      <c r="O13" s="58"/>
      <c r="P13" s="58"/>
      <c r="Q13" s="58"/>
      <c r="R13" s="58"/>
      <c r="S13" s="58"/>
      <c r="T13" s="58"/>
      <c r="U13" s="58"/>
      <c r="V13" s="58"/>
      <c r="W13" s="58"/>
      <c r="X13" s="58"/>
    </row>
    <row r="14" spans="1:24" ht="15" hidden="1" thickBot="1" x14ac:dyDescent="0.4">
      <c r="A14" s="123" t="s">
        <v>49</v>
      </c>
      <c r="B14" s="124">
        <v>44651</v>
      </c>
      <c r="C14" s="123">
        <f>B14-F6+1</f>
        <v>8035</v>
      </c>
      <c r="D14" s="64"/>
      <c r="E14" s="64"/>
      <c r="F14" s="64"/>
      <c r="G14" s="58"/>
      <c r="H14" s="58"/>
      <c r="I14" s="58"/>
      <c r="J14" s="58"/>
      <c r="K14" s="106"/>
      <c r="L14" s="58"/>
      <c r="M14" s="58"/>
      <c r="N14" s="58"/>
      <c r="O14" s="58"/>
      <c r="P14" s="58"/>
      <c r="Q14" s="58"/>
      <c r="R14" s="58"/>
      <c r="S14" s="58"/>
      <c r="T14" s="58"/>
      <c r="U14" s="58"/>
      <c r="V14" s="58"/>
      <c r="W14" s="58"/>
      <c r="X14" s="58"/>
    </row>
    <row r="15" spans="1:24" ht="15" hidden="1" thickBot="1" x14ac:dyDescent="0.4">
      <c r="A15" s="114" t="s">
        <v>52</v>
      </c>
      <c r="B15" s="125"/>
      <c r="C15" s="126"/>
      <c r="D15" s="123">
        <f>IF(F7="Part-Time (90%)", 0.9, IF(F7="Part-Time (80%)", 0.8, IF(F7="Part-Time (70%)", 0.7, IF(F7="Part-Time (60%)", 0.6, IF(F7="Part-Time (50%)", 0.5, IF(F7="Full-Time (100%)", 1, "Invalid"))))))</f>
        <v>1</v>
      </c>
      <c r="E15" s="64"/>
      <c r="F15" s="64"/>
      <c r="G15" s="58"/>
      <c r="H15" s="58"/>
      <c r="I15" s="58"/>
      <c r="J15" s="58"/>
      <c r="K15" s="106"/>
      <c r="L15" s="58"/>
      <c r="M15" s="58"/>
      <c r="N15" s="58"/>
      <c r="O15" s="58"/>
      <c r="P15" s="58"/>
      <c r="Q15" s="58"/>
      <c r="R15" s="58"/>
      <c r="S15" s="58"/>
      <c r="T15" s="58"/>
      <c r="U15" s="58"/>
      <c r="V15" s="58"/>
      <c r="W15" s="58"/>
      <c r="X15" s="58"/>
    </row>
    <row r="16" spans="1:24" ht="15" hidden="1" thickBot="1" x14ac:dyDescent="0.4">
      <c r="A16" s="58"/>
      <c r="B16" s="58"/>
      <c r="C16" s="58"/>
      <c r="D16" s="58"/>
      <c r="E16" s="58"/>
      <c r="F16" s="58"/>
      <c r="G16" s="58"/>
      <c r="H16" s="58"/>
      <c r="I16" s="58"/>
      <c r="J16" s="58"/>
      <c r="K16" s="106"/>
      <c r="L16" s="58"/>
      <c r="M16" s="58"/>
      <c r="N16" s="58"/>
      <c r="O16" s="58"/>
      <c r="P16" s="58"/>
      <c r="Q16" s="58"/>
      <c r="R16" s="58"/>
      <c r="S16" s="58"/>
      <c r="T16" s="58"/>
      <c r="U16" s="58"/>
      <c r="V16" s="58"/>
      <c r="W16" s="58"/>
      <c r="X16" s="58"/>
    </row>
    <row r="17" spans="1:24" ht="15" thickBot="1" x14ac:dyDescent="0.4">
      <c r="A17" s="249" t="s">
        <v>1</v>
      </c>
      <c r="B17" s="250"/>
      <c r="C17" s="250"/>
      <c r="D17" s="250"/>
      <c r="E17" s="250"/>
      <c r="F17" s="250"/>
      <c r="G17" s="250"/>
      <c r="H17" s="250"/>
      <c r="I17" s="250"/>
      <c r="J17" s="251"/>
      <c r="K17" s="58"/>
      <c r="L17" s="58"/>
      <c r="M17" s="58"/>
      <c r="N17" s="58"/>
      <c r="O17" s="58"/>
      <c r="P17" s="58"/>
      <c r="Q17" s="58"/>
      <c r="R17" s="58"/>
      <c r="S17" s="58"/>
      <c r="T17" s="58"/>
      <c r="U17" s="58"/>
      <c r="V17" s="58"/>
      <c r="W17" s="58"/>
      <c r="X17" s="58"/>
    </row>
    <row r="18" spans="1:24" ht="15" thickBot="1" x14ac:dyDescent="0.4">
      <c r="A18" s="127" t="s">
        <v>39</v>
      </c>
      <c r="B18" s="128" t="s">
        <v>7</v>
      </c>
      <c r="C18" s="129">
        <v>61</v>
      </c>
      <c r="D18" s="129">
        <v>62</v>
      </c>
      <c r="E18" s="129">
        <v>63</v>
      </c>
      <c r="F18" s="129">
        <v>64</v>
      </c>
      <c r="G18" s="129">
        <v>65</v>
      </c>
      <c r="H18" s="129">
        <v>66</v>
      </c>
      <c r="I18" s="130">
        <v>67</v>
      </c>
      <c r="J18" s="131">
        <v>68</v>
      </c>
      <c r="K18" s="58"/>
      <c r="L18" s="58"/>
      <c r="M18" s="58"/>
      <c r="N18" s="58"/>
      <c r="O18" s="58"/>
      <c r="P18" s="58"/>
      <c r="Q18" s="58"/>
      <c r="R18" s="58"/>
      <c r="S18" s="58"/>
      <c r="T18" s="58"/>
      <c r="U18" s="58"/>
      <c r="V18" s="58"/>
      <c r="W18" s="58"/>
      <c r="X18" s="58"/>
    </row>
    <row r="19" spans="1:24" x14ac:dyDescent="0.35">
      <c r="A19" s="132" t="s">
        <v>2</v>
      </c>
      <c r="B19" s="133">
        <f>(F5*Rates!B2*F11)</f>
        <v>0</v>
      </c>
      <c r="C19" s="134">
        <f>(F5*Rates!B2*F11)</f>
        <v>0</v>
      </c>
      <c r="D19" s="134">
        <f>(F5*Rates!B2*F11)</f>
        <v>0</v>
      </c>
      <c r="E19" s="134">
        <f>(F5*Rates!B2*F11)</f>
        <v>0</v>
      </c>
      <c r="F19" s="134">
        <f>(F5*Rates!B2*F11)</f>
        <v>0</v>
      </c>
      <c r="G19" s="134">
        <f>(F5*Rates!B2*F11)</f>
        <v>0</v>
      </c>
      <c r="H19" s="134">
        <f>(F5*Rates!B2*F11)</f>
        <v>0</v>
      </c>
      <c r="I19" s="135">
        <f>(F5*Rates!B2*F11)</f>
        <v>0</v>
      </c>
      <c r="J19" s="136">
        <f>(F5*Rates!B2*F11)</f>
        <v>0</v>
      </c>
      <c r="K19" s="58"/>
      <c r="L19" s="84" t="s">
        <v>41</v>
      </c>
      <c r="M19" s="108"/>
      <c r="N19" s="108"/>
      <c r="O19" s="108"/>
      <c r="P19" s="108"/>
      <c r="Q19" s="108"/>
      <c r="R19" s="108"/>
      <c r="S19" s="108"/>
      <c r="T19" s="108"/>
      <c r="U19" s="108"/>
      <c r="V19" s="108"/>
      <c r="W19" s="108"/>
      <c r="X19" s="109"/>
    </row>
    <row r="20" spans="1:24" ht="15" thickBot="1" x14ac:dyDescent="0.4">
      <c r="A20" s="137" t="s">
        <v>3</v>
      </c>
      <c r="B20" s="138">
        <f>B19*3</f>
        <v>0</v>
      </c>
      <c r="C20" s="139">
        <f t="shared" ref="C20:D20" si="0">C19*3</f>
        <v>0</v>
      </c>
      <c r="D20" s="139">
        <f t="shared" si="0"/>
        <v>0</v>
      </c>
      <c r="E20" s="139">
        <f t="shared" ref="E20" si="1">E19*3</f>
        <v>0</v>
      </c>
      <c r="F20" s="139">
        <f t="shared" ref="F20" si="2">F19*3</f>
        <v>0</v>
      </c>
      <c r="G20" s="139">
        <f t="shared" ref="G20" si="3">G19*3</f>
        <v>0</v>
      </c>
      <c r="H20" s="139">
        <f t="shared" ref="H20" si="4">H19*3</f>
        <v>0</v>
      </c>
      <c r="I20" s="140">
        <f t="shared" ref="I20:J20" si="5">I19*3</f>
        <v>0</v>
      </c>
      <c r="J20" s="141">
        <f t="shared" si="5"/>
        <v>0</v>
      </c>
      <c r="K20" s="58"/>
      <c r="L20" s="84" t="s">
        <v>46</v>
      </c>
      <c r="M20" s="108"/>
      <c r="N20" s="108"/>
      <c r="O20" s="108"/>
      <c r="P20" s="108"/>
      <c r="Q20" s="108"/>
      <c r="R20" s="108"/>
      <c r="S20" s="108"/>
      <c r="T20" s="108"/>
      <c r="U20" s="108"/>
      <c r="V20" s="108"/>
      <c r="W20" s="108"/>
      <c r="X20" s="109"/>
    </row>
    <row r="21" spans="1:24" x14ac:dyDescent="0.35">
      <c r="A21" s="58"/>
      <c r="B21" s="58"/>
      <c r="C21" s="58"/>
      <c r="D21" s="58"/>
      <c r="E21" s="58"/>
      <c r="F21" s="58"/>
      <c r="G21" s="58"/>
      <c r="H21" s="58"/>
      <c r="I21" s="58"/>
      <c r="J21" s="58"/>
      <c r="K21" s="106"/>
      <c r="L21" s="58"/>
      <c r="M21" s="58"/>
      <c r="N21" s="58"/>
      <c r="O21" s="58"/>
      <c r="P21" s="58"/>
      <c r="Q21" s="58"/>
      <c r="R21" s="58"/>
      <c r="S21" s="58"/>
      <c r="T21" s="58"/>
      <c r="U21" s="58"/>
      <c r="V21" s="58"/>
      <c r="W21" s="58"/>
      <c r="X21" s="58"/>
    </row>
    <row r="22" spans="1:24" ht="15" thickBot="1" x14ac:dyDescent="0.4">
      <c r="A22" s="58"/>
      <c r="B22" s="58"/>
      <c r="C22" s="58"/>
      <c r="D22" s="58"/>
      <c r="E22" s="58"/>
      <c r="F22" s="58"/>
      <c r="G22" s="58"/>
      <c r="H22" s="58"/>
      <c r="I22" s="58"/>
      <c r="J22" s="58"/>
      <c r="K22" s="106"/>
      <c r="L22" s="58"/>
      <c r="M22" s="58"/>
      <c r="N22" s="58"/>
      <c r="O22" s="58"/>
      <c r="P22" s="58"/>
      <c r="Q22" s="58"/>
      <c r="R22" s="58"/>
      <c r="S22" s="58"/>
      <c r="T22" s="58"/>
      <c r="U22" s="58"/>
      <c r="V22" s="58"/>
      <c r="W22" s="58"/>
      <c r="X22" s="58"/>
    </row>
    <row r="23" spans="1:24" ht="15" thickBot="1" x14ac:dyDescent="0.4">
      <c r="A23" s="249" t="s">
        <v>4</v>
      </c>
      <c r="B23" s="250"/>
      <c r="C23" s="250"/>
      <c r="D23" s="250"/>
      <c r="E23" s="250"/>
      <c r="F23" s="250"/>
      <c r="G23" s="250"/>
      <c r="H23" s="250"/>
      <c r="I23" s="250"/>
      <c r="J23" s="251"/>
      <c r="K23" s="58"/>
      <c r="L23" s="58"/>
      <c r="M23" s="58"/>
      <c r="N23" s="58"/>
      <c r="O23" s="58"/>
      <c r="P23" s="58"/>
      <c r="Q23" s="58"/>
      <c r="R23" s="58"/>
      <c r="S23" s="58"/>
      <c r="T23" s="58"/>
      <c r="U23" s="58"/>
      <c r="V23" s="58"/>
      <c r="W23" s="58"/>
      <c r="X23" s="58"/>
    </row>
    <row r="24" spans="1:24" ht="15" thickBot="1" x14ac:dyDescent="0.4">
      <c r="A24" s="127" t="s">
        <v>40</v>
      </c>
      <c r="B24" s="142">
        <v>60</v>
      </c>
      <c r="C24" s="129">
        <v>61</v>
      </c>
      <c r="D24" s="129">
        <v>62</v>
      </c>
      <c r="E24" s="129">
        <v>63</v>
      </c>
      <c r="F24" s="129">
        <v>64</v>
      </c>
      <c r="G24" s="129" t="s">
        <v>5</v>
      </c>
      <c r="H24" s="129">
        <v>66</v>
      </c>
      <c r="I24" s="130">
        <v>67</v>
      </c>
      <c r="J24" s="131">
        <v>68</v>
      </c>
      <c r="K24" s="58"/>
      <c r="L24" s="58"/>
      <c r="M24" s="58"/>
      <c r="N24" s="58"/>
      <c r="O24" s="58"/>
      <c r="P24" s="58"/>
      <c r="Q24" s="58"/>
      <c r="R24" s="58"/>
      <c r="S24" s="58"/>
      <c r="T24" s="58"/>
      <c r="U24" s="58"/>
      <c r="V24" s="58"/>
      <c r="W24" s="58"/>
      <c r="X24" s="58"/>
    </row>
    <row r="25" spans="1:24" x14ac:dyDescent="0.35">
      <c r="A25" s="132" t="s">
        <v>2</v>
      </c>
      <c r="B25" s="143">
        <f>(($F$11*Rates!$B$3*$F$5)*ERF!C33)+(B26*ERF!C80)-(B26/12)</f>
        <v>0</v>
      </c>
      <c r="C25" s="134">
        <f>(($F$11*Rates!$B$3*$F$5)*ERF!C34)+(C26*ERF!C81)-(C26/12)</f>
        <v>0</v>
      </c>
      <c r="D25" s="134">
        <f>(($F$11*Rates!$B$3*$F$5)*ERF!C35)+(D26*ERF!C82)-(D26/12)</f>
        <v>0</v>
      </c>
      <c r="E25" s="134">
        <f>(($F$11*Rates!$B$3*$F$5)*ERF!C36)+(D26*ERF!C83)-(E26/12)</f>
        <v>0</v>
      </c>
      <c r="F25" s="134">
        <f>(($F$11*Rates!$B$3*$F$5)*ERF!C37)+(F26*ERF!C84)-(F26/12)</f>
        <v>0</v>
      </c>
      <c r="G25" s="134">
        <f>(($F$11*Rates!$B$3*'Basic Pay'!$F$5)-(G26/12))</f>
        <v>0</v>
      </c>
      <c r="H25" s="134">
        <f>((($F$11-2)*Rates!$B$3*$F$5)*LRF!C30)-(H26*0)+((2*Rates!$B$3*$F$5))-(H26/12)</f>
        <v>0</v>
      </c>
      <c r="I25" s="135">
        <f>((($F$11-2)*Rates!$B$3*$F$5)*LRF!C31)-(I26*0)+((2*Rates!$B$3*$F$5))-(I26/12)</f>
        <v>0</v>
      </c>
      <c r="J25" s="136">
        <f>((($F$11-2)*Rates!$B$3*$F$5)*LRF!C32)-(J26*0)+((2*Rates!$B$3*$F$5))-(J26/12)</f>
        <v>0</v>
      </c>
      <c r="K25" s="58"/>
      <c r="L25" s="84" t="s">
        <v>43</v>
      </c>
      <c r="M25" s="108"/>
      <c r="N25" s="108"/>
      <c r="O25" s="108"/>
      <c r="P25" s="108"/>
      <c r="Q25" s="108"/>
      <c r="R25" s="108"/>
      <c r="S25" s="108"/>
      <c r="T25" s="108"/>
      <c r="U25" s="108"/>
      <c r="V25" s="108"/>
      <c r="W25" s="108"/>
      <c r="X25" s="109"/>
    </row>
    <row r="26" spans="1:24" ht="17.149999999999999" customHeight="1" thickBot="1" x14ac:dyDescent="0.4">
      <c r="A26" s="144" t="s">
        <v>6</v>
      </c>
      <c r="B26" s="145">
        <f>(B13*Rates!B2*'Basic Pay'!F5)*3</f>
        <v>0</v>
      </c>
      <c r="C26" s="146">
        <f>(B13*Rates!B2*'Basic Pay'!F5)*3</f>
        <v>0</v>
      </c>
      <c r="D26" s="146">
        <f>(B13*Rates!B2*'Basic Pay'!F5)*3</f>
        <v>0</v>
      </c>
      <c r="E26" s="146">
        <f>(B13*Rates!B2*'Basic Pay'!F5)*3</f>
        <v>0</v>
      </c>
      <c r="F26" s="146">
        <f>(B13*Rates!B2*'Basic Pay'!F5)*3</f>
        <v>0</v>
      </c>
      <c r="G26" s="146">
        <f>(B13*Rates!B2*'Basic Pay'!F5)*3</f>
        <v>0</v>
      </c>
      <c r="H26" s="146">
        <f>(B13*Rates!B2*'Basic Pay'!F5)*3</f>
        <v>0</v>
      </c>
      <c r="I26" s="147">
        <f>(B13*Rates!B2*'Basic Pay'!F5)*3</f>
        <v>0</v>
      </c>
      <c r="J26" s="148">
        <f>(B13*Rates!B2*'Basic Pay'!F5)*3</f>
        <v>0</v>
      </c>
      <c r="K26" s="58"/>
      <c r="L26" s="84" t="s">
        <v>79</v>
      </c>
      <c r="M26" s="108"/>
      <c r="N26" s="108"/>
      <c r="O26" s="108"/>
      <c r="P26" s="108"/>
      <c r="Q26" s="108"/>
      <c r="R26" s="108"/>
      <c r="S26" s="108"/>
      <c r="T26" s="108"/>
      <c r="U26" s="108"/>
      <c r="V26" s="108"/>
      <c r="W26" s="108"/>
      <c r="X26" s="109"/>
    </row>
    <row r="27" spans="1:24" ht="14.5" customHeight="1" x14ac:dyDescent="0.35">
      <c r="A27" s="255"/>
      <c r="B27" s="261" t="s">
        <v>33</v>
      </c>
      <c r="C27" s="243"/>
      <c r="D27" s="243"/>
      <c r="E27" s="243"/>
      <c r="F27" s="262"/>
      <c r="G27" s="258"/>
      <c r="H27" s="243" t="s">
        <v>34</v>
      </c>
      <c r="I27" s="243"/>
      <c r="J27" s="244"/>
      <c r="K27" s="58"/>
      <c r="L27" s="58"/>
      <c r="M27" s="58"/>
      <c r="N27" s="58"/>
      <c r="O27" s="58"/>
      <c r="P27" s="58"/>
      <c r="Q27" s="58"/>
      <c r="R27" s="58"/>
      <c r="S27" s="58"/>
      <c r="T27" s="58"/>
      <c r="U27" s="58"/>
      <c r="V27" s="58"/>
      <c r="W27" s="58"/>
      <c r="X27" s="58"/>
    </row>
    <row r="28" spans="1:24" x14ac:dyDescent="0.35">
      <c r="A28" s="256"/>
      <c r="B28" s="263"/>
      <c r="C28" s="245"/>
      <c r="D28" s="245"/>
      <c r="E28" s="245"/>
      <c r="F28" s="264"/>
      <c r="G28" s="259"/>
      <c r="H28" s="245"/>
      <c r="I28" s="245"/>
      <c r="J28" s="246"/>
      <c r="K28" s="58"/>
      <c r="L28" s="58"/>
      <c r="M28" s="58"/>
      <c r="N28" s="58"/>
      <c r="O28" s="58"/>
      <c r="P28" s="58"/>
      <c r="Q28" s="58"/>
      <c r="R28" s="58"/>
      <c r="S28" s="58"/>
      <c r="T28" s="58"/>
      <c r="U28" s="58"/>
      <c r="V28" s="58"/>
      <c r="W28" s="58"/>
      <c r="X28" s="58"/>
    </row>
    <row r="29" spans="1:24" ht="48" customHeight="1" thickBot="1" x14ac:dyDescent="0.4">
      <c r="A29" s="257"/>
      <c r="B29" s="265"/>
      <c r="C29" s="247"/>
      <c r="D29" s="247"/>
      <c r="E29" s="247"/>
      <c r="F29" s="266"/>
      <c r="G29" s="260"/>
      <c r="H29" s="247"/>
      <c r="I29" s="247"/>
      <c r="J29" s="248"/>
      <c r="K29" s="58"/>
      <c r="L29" s="58"/>
      <c r="M29" s="58"/>
      <c r="N29" s="58"/>
      <c r="O29" s="58"/>
      <c r="P29" s="58"/>
      <c r="Q29" s="58"/>
      <c r="R29" s="58"/>
      <c r="S29" s="58"/>
      <c r="T29" s="58"/>
      <c r="U29" s="58"/>
      <c r="V29" s="58"/>
      <c r="W29" s="58"/>
      <c r="X29" s="58"/>
    </row>
    <row r="30" spans="1:24" x14ac:dyDescent="0.35">
      <c r="A30" s="100"/>
      <c r="B30" s="149"/>
      <c r="C30" s="149"/>
      <c r="D30" s="149"/>
      <c r="E30" s="149"/>
      <c r="F30" s="149"/>
      <c r="G30" s="149"/>
      <c r="H30" s="58"/>
      <c r="I30" s="58"/>
      <c r="J30" s="58"/>
      <c r="K30" s="106"/>
      <c r="L30" s="58"/>
      <c r="M30" s="58"/>
      <c r="N30" s="58"/>
      <c r="O30" s="58"/>
      <c r="P30" s="58"/>
      <c r="Q30" s="58"/>
      <c r="R30" s="58"/>
      <c r="S30" s="58"/>
      <c r="T30" s="58"/>
      <c r="U30" s="58"/>
      <c r="V30" s="58"/>
      <c r="W30" s="58"/>
      <c r="X30" s="58"/>
    </row>
    <row r="31" spans="1:24" ht="15" thickBot="1" x14ac:dyDescent="0.4">
      <c r="A31" s="100"/>
      <c r="B31" s="149"/>
      <c r="C31" s="149"/>
      <c r="D31" s="149"/>
      <c r="E31" s="149"/>
      <c r="F31" s="149"/>
      <c r="G31" s="149"/>
      <c r="H31" s="58"/>
      <c r="I31" s="58"/>
      <c r="J31" s="58"/>
      <c r="K31" s="106"/>
      <c r="L31" s="58"/>
      <c r="M31" s="58"/>
      <c r="N31" s="58"/>
      <c r="O31" s="58"/>
      <c r="P31" s="58"/>
      <c r="Q31" s="58"/>
      <c r="R31" s="58"/>
      <c r="S31" s="58"/>
      <c r="T31" s="58"/>
      <c r="U31" s="58"/>
      <c r="V31" s="58"/>
      <c r="W31" s="58"/>
      <c r="X31" s="58"/>
    </row>
    <row r="32" spans="1:24" ht="16.5" customHeight="1" thickBot="1" x14ac:dyDescent="0.4">
      <c r="A32" s="252" t="s">
        <v>78</v>
      </c>
      <c r="B32" s="253"/>
      <c r="C32" s="253"/>
      <c r="D32" s="253"/>
      <c r="E32" s="253"/>
      <c r="F32" s="253"/>
      <c r="G32" s="253"/>
      <c r="H32" s="253"/>
      <c r="I32" s="253"/>
      <c r="J32" s="254"/>
      <c r="K32" s="58"/>
      <c r="L32" s="58"/>
      <c r="M32" s="58"/>
      <c r="N32" s="58"/>
      <c r="O32" s="58"/>
      <c r="P32" s="58"/>
      <c r="Q32" s="58"/>
      <c r="R32" s="58"/>
      <c r="S32" s="58"/>
      <c r="T32" s="58"/>
      <c r="U32" s="58"/>
      <c r="V32" s="58"/>
      <c r="W32" s="58"/>
      <c r="X32" s="58"/>
    </row>
    <row r="33" spans="1:24" ht="15" thickBot="1" x14ac:dyDescent="0.4">
      <c r="A33" s="127" t="s">
        <v>39</v>
      </c>
      <c r="B33" s="142">
        <v>60</v>
      </c>
      <c r="C33" s="129">
        <v>61</v>
      </c>
      <c r="D33" s="129">
        <v>62</v>
      </c>
      <c r="E33" s="129">
        <v>63</v>
      </c>
      <c r="F33" s="129">
        <v>64</v>
      </c>
      <c r="G33" s="129" t="s">
        <v>5</v>
      </c>
      <c r="H33" s="129">
        <v>66</v>
      </c>
      <c r="I33" s="130">
        <v>67</v>
      </c>
      <c r="J33" s="131">
        <v>68</v>
      </c>
      <c r="K33" s="58"/>
      <c r="L33" s="58"/>
      <c r="M33" s="58"/>
      <c r="N33" s="58"/>
      <c r="O33" s="58"/>
      <c r="P33" s="58"/>
      <c r="Q33" s="58"/>
      <c r="R33" s="58"/>
      <c r="S33" s="58"/>
      <c r="T33" s="58"/>
      <c r="U33" s="58"/>
      <c r="V33" s="58"/>
      <c r="W33" s="58"/>
      <c r="X33" s="58"/>
    </row>
    <row r="34" spans="1:24" x14ac:dyDescent="0.35">
      <c r="A34" s="132" t="s">
        <v>2</v>
      </c>
      <c r="B34" s="143">
        <f>(($F$11*Rates!$B$3*$F$5)*ERF!C33)+(B26*ERF!C80)-(B35/12)</f>
        <v>0</v>
      </c>
      <c r="C34" s="134">
        <f>(($F$11*Rates!$B$3*$F$5)*ERF!C34)+(C26*ERF!C81)-(C35/12)</f>
        <v>0</v>
      </c>
      <c r="D34" s="134">
        <f>(($F$11*Rates!$B$3*$F$5)*ERF!C35)+(D26*ERF!C82)-(D35/12)</f>
        <v>0</v>
      </c>
      <c r="E34" s="134">
        <f>(($F$11*Rates!$B$3*$F$5)*ERF!C36)+(E26*ERF!C83)-(E35/12)</f>
        <v>0</v>
      </c>
      <c r="F34" s="134">
        <f>(($F$11*Rates!$B$3*$F$5)*ERF!C37)+(F26*ERF!C84)-(F35/12)</f>
        <v>0</v>
      </c>
      <c r="G34" s="134">
        <f>(($F$11*Rates!$B$3*'Basic Pay'!$F$5)-(G35/12))</f>
        <v>0</v>
      </c>
      <c r="H34" s="134">
        <f>((($F$11-2)*Rates!$B$3*$F$5)*LRF!C30)-(H26*0)+((2*Rates!$B$3*$F$5))-(H35/12)</f>
        <v>0</v>
      </c>
      <c r="I34" s="135">
        <f>((($F$11-2)*Rates!$B$3*$F$5)*LRF!C31)-(I26*0)+((2*Rates!$B$3*$F$5))-(I35/12)</f>
        <v>0</v>
      </c>
      <c r="J34" s="136">
        <f>((($F$11-2)*Rates!$B$3*$F$5)*LRF!C32)-(G26*0)+((2*Rates!$B$3*$F$5))-(G35/12)</f>
        <v>0</v>
      </c>
      <c r="K34" s="58"/>
      <c r="L34" s="150" t="s">
        <v>42</v>
      </c>
      <c r="M34" s="151"/>
      <c r="N34" s="151"/>
      <c r="O34" s="151"/>
      <c r="P34" s="151"/>
      <c r="Q34" s="151"/>
      <c r="R34" s="151"/>
      <c r="S34" s="151"/>
      <c r="T34" s="151"/>
      <c r="U34" s="151"/>
      <c r="V34" s="151"/>
      <c r="W34" s="151"/>
      <c r="X34" s="152"/>
    </row>
    <row r="35" spans="1:24" ht="17.5" customHeight="1" thickBot="1" x14ac:dyDescent="0.4">
      <c r="A35" s="144" t="s">
        <v>35</v>
      </c>
      <c r="B35" s="145">
        <f t="shared" ref="B35:J35" si="6">B20</f>
        <v>0</v>
      </c>
      <c r="C35" s="146">
        <f t="shared" si="6"/>
        <v>0</v>
      </c>
      <c r="D35" s="146">
        <f t="shared" si="6"/>
        <v>0</v>
      </c>
      <c r="E35" s="146">
        <f t="shared" si="6"/>
        <v>0</v>
      </c>
      <c r="F35" s="146">
        <f t="shared" si="6"/>
        <v>0</v>
      </c>
      <c r="G35" s="146">
        <f t="shared" si="6"/>
        <v>0</v>
      </c>
      <c r="H35" s="146">
        <f t="shared" si="6"/>
        <v>0</v>
      </c>
      <c r="I35" s="147">
        <f t="shared" si="6"/>
        <v>0</v>
      </c>
      <c r="J35" s="148">
        <f t="shared" si="6"/>
        <v>0</v>
      </c>
      <c r="K35" s="58"/>
      <c r="L35" s="84" t="s">
        <v>45</v>
      </c>
      <c r="M35" s="108"/>
      <c r="N35" s="108"/>
      <c r="O35" s="108"/>
      <c r="P35" s="108"/>
      <c r="Q35" s="108"/>
      <c r="R35" s="108"/>
      <c r="S35" s="108"/>
      <c r="T35" s="108"/>
      <c r="U35" s="108"/>
      <c r="V35" s="108"/>
      <c r="W35" s="108"/>
      <c r="X35" s="109"/>
    </row>
    <row r="36" spans="1:24" ht="14.5" customHeight="1" x14ac:dyDescent="0.35">
      <c r="A36" s="255"/>
      <c r="B36" s="261" t="s">
        <v>33</v>
      </c>
      <c r="C36" s="243"/>
      <c r="D36" s="243"/>
      <c r="E36" s="243"/>
      <c r="F36" s="262"/>
      <c r="G36" s="258"/>
      <c r="H36" s="243" t="s">
        <v>34</v>
      </c>
      <c r="I36" s="243"/>
      <c r="J36" s="244"/>
      <c r="K36" s="58"/>
      <c r="L36" s="58"/>
      <c r="M36" s="58"/>
      <c r="N36" s="58"/>
      <c r="O36" s="58"/>
      <c r="P36" s="58"/>
      <c r="Q36" s="58"/>
      <c r="R36" s="58"/>
      <c r="S36" s="58"/>
      <c r="T36" s="58"/>
      <c r="U36" s="58"/>
      <c r="V36" s="58"/>
      <c r="W36" s="58"/>
      <c r="X36" s="58"/>
    </row>
    <row r="37" spans="1:24" x14ac:dyDescent="0.35">
      <c r="A37" s="256"/>
      <c r="B37" s="263"/>
      <c r="C37" s="245"/>
      <c r="D37" s="245"/>
      <c r="E37" s="245"/>
      <c r="F37" s="264"/>
      <c r="G37" s="259"/>
      <c r="H37" s="245"/>
      <c r="I37" s="245"/>
      <c r="J37" s="246"/>
      <c r="K37" s="58"/>
      <c r="L37" s="58"/>
      <c r="M37" s="58"/>
      <c r="N37" s="58"/>
      <c r="O37" s="58"/>
      <c r="P37" s="58"/>
      <c r="Q37" s="58"/>
      <c r="R37" s="58"/>
      <c r="S37" s="58"/>
      <c r="T37" s="58"/>
      <c r="U37" s="58"/>
      <c r="V37" s="58"/>
      <c r="W37" s="58"/>
      <c r="X37" s="58"/>
    </row>
    <row r="38" spans="1:24" ht="47.15" customHeight="1" thickBot="1" x14ac:dyDescent="0.4">
      <c r="A38" s="257"/>
      <c r="B38" s="265"/>
      <c r="C38" s="247"/>
      <c r="D38" s="247"/>
      <c r="E38" s="247"/>
      <c r="F38" s="266"/>
      <c r="G38" s="260"/>
      <c r="H38" s="247"/>
      <c r="I38" s="247"/>
      <c r="J38" s="248"/>
      <c r="K38" s="58"/>
      <c r="L38" s="58"/>
      <c r="M38" s="58"/>
      <c r="N38" s="58"/>
      <c r="O38" s="58"/>
      <c r="P38" s="58"/>
      <c r="Q38" s="58"/>
      <c r="R38" s="58"/>
      <c r="S38" s="58"/>
      <c r="T38" s="58"/>
      <c r="U38" s="58"/>
      <c r="V38" s="58"/>
      <c r="W38" s="58"/>
      <c r="X38" s="58"/>
    </row>
    <row r="39" spans="1:24" ht="15" thickBot="1" x14ac:dyDescent="0.4">
      <c r="A39" s="58"/>
      <c r="B39" s="58"/>
      <c r="C39" s="58"/>
      <c r="D39" s="58"/>
      <c r="E39" s="58"/>
      <c r="F39" s="58"/>
      <c r="G39" s="58"/>
      <c r="H39" s="58"/>
      <c r="I39" s="58"/>
      <c r="J39" s="58"/>
      <c r="K39" s="106"/>
      <c r="L39" s="58"/>
      <c r="M39" s="58"/>
      <c r="N39" s="58"/>
      <c r="O39" s="58"/>
      <c r="P39" s="58"/>
      <c r="Q39" s="58"/>
      <c r="R39" s="58"/>
      <c r="S39" s="58"/>
      <c r="T39" s="58"/>
      <c r="U39" s="58"/>
      <c r="V39" s="58"/>
      <c r="W39" s="58"/>
      <c r="X39" s="58"/>
    </row>
    <row r="40" spans="1:24" ht="15" customHeight="1" thickBot="1" x14ac:dyDescent="0.4">
      <c r="A40" s="225" t="s">
        <v>81</v>
      </c>
      <c r="B40" s="153">
        <f>B34-B19</f>
        <v>0</v>
      </c>
      <c r="C40" s="154">
        <f t="shared" ref="C40:J40" si="7">C34-C19</f>
        <v>0</v>
      </c>
      <c r="D40" s="154">
        <f t="shared" si="7"/>
        <v>0</v>
      </c>
      <c r="E40" s="154">
        <f t="shared" si="7"/>
        <v>0</v>
      </c>
      <c r="F40" s="154">
        <f t="shared" si="7"/>
        <v>0</v>
      </c>
      <c r="G40" s="154">
        <f t="shared" si="7"/>
        <v>0</v>
      </c>
      <c r="H40" s="154">
        <f t="shared" si="7"/>
        <v>0</v>
      </c>
      <c r="I40" s="154">
        <f t="shared" si="7"/>
        <v>0</v>
      </c>
      <c r="J40" s="155">
        <f t="shared" si="7"/>
        <v>0</v>
      </c>
      <c r="K40" s="58"/>
      <c r="L40" s="228" t="s">
        <v>84</v>
      </c>
      <c r="M40" s="229"/>
      <c r="N40" s="229"/>
      <c r="O40" s="229"/>
      <c r="P40" s="229"/>
      <c r="Q40" s="229"/>
      <c r="R40" s="229"/>
      <c r="S40" s="229"/>
      <c r="T40" s="229"/>
      <c r="U40" s="229"/>
      <c r="V40" s="229"/>
      <c r="W40" s="229"/>
      <c r="X40" s="230"/>
    </row>
    <row r="41" spans="1:24" x14ac:dyDescent="0.35">
      <c r="A41" s="226"/>
      <c r="B41" s="58"/>
      <c r="C41" s="58"/>
      <c r="D41" s="58"/>
      <c r="E41" s="58"/>
      <c r="F41" s="58"/>
      <c r="G41" s="58"/>
      <c r="H41" s="58"/>
      <c r="I41" s="58"/>
      <c r="J41" s="58"/>
      <c r="K41" s="106"/>
      <c r="L41" s="231"/>
      <c r="M41" s="232"/>
      <c r="N41" s="232"/>
      <c r="O41" s="232"/>
      <c r="P41" s="232"/>
      <c r="Q41" s="232"/>
      <c r="R41" s="232"/>
      <c r="S41" s="232"/>
      <c r="T41" s="232"/>
      <c r="U41" s="232"/>
      <c r="V41" s="232"/>
      <c r="W41" s="232"/>
      <c r="X41" s="233"/>
    </row>
    <row r="42" spans="1:24" ht="15" thickBot="1" x14ac:dyDescent="0.4">
      <c r="A42" s="227"/>
      <c r="B42" s="58"/>
      <c r="C42" s="58"/>
      <c r="D42" s="58"/>
      <c r="E42" s="58"/>
      <c r="F42" s="58"/>
      <c r="G42" s="58"/>
      <c r="H42" s="58"/>
      <c r="I42" s="58"/>
      <c r="J42" s="58"/>
      <c r="K42" s="106"/>
      <c r="L42" s="58"/>
      <c r="M42" s="58"/>
      <c r="N42" s="58"/>
      <c r="O42" s="58"/>
      <c r="P42" s="58"/>
      <c r="Q42" s="58"/>
      <c r="R42" s="58"/>
      <c r="S42" s="58"/>
      <c r="T42" s="58"/>
      <c r="U42" s="58"/>
      <c r="V42" s="58"/>
      <c r="W42" s="58"/>
      <c r="X42" s="58"/>
    </row>
    <row r="43" spans="1:24" x14ac:dyDescent="0.35">
      <c r="A43" s="58"/>
      <c r="B43" s="58"/>
      <c r="C43" s="58"/>
      <c r="D43" s="58"/>
      <c r="E43" s="58"/>
      <c r="F43" s="58"/>
      <c r="G43" s="58"/>
      <c r="H43" s="58"/>
      <c r="I43" s="58"/>
      <c r="J43" s="58"/>
      <c r="K43" s="106"/>
      <c r="L43" s="58"/>
      <c r="M43" s="58"/>
      <c r="N43" s="58"/>
      <c r="O43" s="58"/>
      <c r="P43" s="58"/>
      <c r="Q43" s="58"/>
      <c r="R43" s="58"/>
      <c r="S43" s="58"/>
      <c r="T43" s="58"/>
      <c r="U43" s="58"/>
      <c r="V43" s="58"/>
      <c r="W43" s="58"/>
      <c r="X43" s="58"/>
    </row>
    <row r="44" spans="1:24" x14ac:dyDescent="0.35">
      <c r="A44" s="58"/>
      <c r="B44" s="58"/>
      <c r="C44" s="58"/>
      <c r="D44" s="58"/>
      <c r="E44" s="58"/>
      <c r="F44" s="58"/>
      <c r="G44" s="58"/>
      <c r="H44" s="58"/>
      <c r="I44" s="58"/>
      <c r="J44" s="58"/>
      <c r="K44" s="106"/>
      <c r="L44" s="58"/>
      <c r="M44" s="58"/>
      <c r="N44" s="58"/>
      <c r="O44" s="58"/>
      <c r="P44" s="58"/>
      <c r="Q44" s="58"/>
      <c r="R44" s="58"/>
      <c r="S44" s="58"/>
      <c r="T44" s="58"/>
      <c r="U44" s="58"/>
      <c r="V44" s="58"/>
      <c r="W44" s="58"/>
      <c r="X44" s="58"/>
    </row>
    <row r="45" spans="1:24" x14ac:dyDescent="0.35">
      <c r="A45" s="58"/>
      <c r="B45" s="58"/>
      <c r="C45" s="58"/>
      <c r="D45" s="58"/>
      <c r="E45" s="58"/>
      <c r="F45" s="58"/>
      <c r="G45" s="58"/>
      <c r="H45" s="58"/>
      <c r="I45" s="58"/>
      <c r="J45" s="58"/>
      <c r="K45" s="106"/>
      <c r="L45" s="58"/>
      <c r="M45" s="58"/>
      <c r="N45" s="58"/>
      <c r="O45" s="58"/>
      <c r="P45" s="58"/>
      <c r="Q45" s="58"/>
      <c r="R45" s="58"/>
      <c r="S45" s="58"/>
      <c r="T45" s="58"/>
      <c r="U45" s="58"/>
      <c r="V45" s="58"/>
      <c r="W45" s="58"/>
      <c r="X45" s="58"/>
    </row>
    <row r="46" spans="1:24" x14ac:dyDescent="0.35">
      <c r="A46" s="58"/>
      <c r="B46" s="58"/>
      <c r="C46" s="58"/>
      <c r="D46" s="58"/>
      <c r="E46" s="58"/>
      <c r="F46" s="58"/>
      <c r="G46" s="58"/>
      <c r="H46" s="58"/>
      <c r="I46" s="58"/>
      <c r="J46" s="58"/>
      <c r="K46" s="106"/>
      <c r="L46" s="58"/>
      <c r="M46" s="58"/>
      <c r="N46" s="58"/>
      <c r="O46" s="58"/>
      <c r="P46" s="58"/>
      <c r="Q46" s="58"/>
      <c r="R46" s="58"/>
      <c r="S46" s="58"/>
      <c r="T46" s="58"/>
      <c r="U46" s="58"/>
      <c r="V46" s="58"/>
      <c r="W46" s="58"/>
      <c r="X46" s="58"/>
    </row>
    <row r="47" spans="1:24" x14ac:dyDescent="0.35">
      <c r="A47" s="58"/>
      <c r="B47" s="58"/>
      <c r="C47" s="58"/>
      <c r="D47" s="58"/>
      <c r="E47" s="58"/>
      <c r="F47" s="58"/>
      <c r="G47" s="58"/>
      <c r="H47" s="58"/>
      <c r="I47" s="58"/>
      <c r="J47" s="58"/>
      <c r="K47" s="106"/>
      <c r="L47" s="58"/>
      <c r="M47" s="58"/>
      <c r="N47" s="58"/>
      <c r="O47" s="58"/>
      <c r="P47" s="58"/>
      <c r="Q47" s="58"/>
      <c r="R47" s="58"/>
      <c r="S47" s="58"/>
      <c r="T47" s="58"/>
      <c r="U47" s="58"/>
      <c r="V47" s="58"/>
      <c r="W47" s="58"/>
      <c r="X47" s="58"/>
    </row>
    <row r="48" spans="1:24" x14ac:dyDescent="0.35">
      <c r="A48" s="58"/>
      <c r="B48" s="58"/>
      <c r="C48" s="58"/>
      <c r="D48" s="58"/>
      <c r="E48" s="58"/>
      <c r="F48" s="58"/>
      <c r="G48" s="58"/>
      <c r="H48" s="58"/>
      <c r="I48" s="58"/>
      <c r="J48" s="58"/>
      <c r="K48" s="106"/>
      <c r="L48" s="58"/>
      <c r="M48" s="58"/>
      <c r="N48" s="58"/>
      <c r="O48" s="58"/>
      <c r="P48" s="58"/>
      <c r="Q48" s="58"/>
      <c r="R48" s="58"/>
      <c r="S48" s="58"/>
      <c r="T48" s="58"/>
      <c r="U48" s="58"/>
      <c r="V48" s="58"/>
      <c r="W48" s="58"/>
      <c r="X48" s="58"/>
    </row>
    <row r="49" spans="10:10" x14ac:dyDescent="0.35">
      <c r="J49"/>
    </row>
    <row r="50" spans="10:10" x14ac:dyDescent="0.35">
      <c r="J50"/>
    </row>
    <row r="51" spans="10:10" x14ac:dyDescent="0.35">
      <c r="J51"/>
    </row>
    <row r="52" spans="10:10" x14ac:dyDescent="0.35">
      <c r="J52"/>
    </row>
    <row r="53" spans="10:10" x14ac:dyDescent="0.35">
      <c r="J53"/>
    </row>
    <row r="54" spans="10:10" x14ac:dyDescent="0.35">
      <c r="J54"/>
    </row>
    <row r="55" spans="10:10" x14ac:dyDescent="0.35">
      <c r="J55"/>
    </row>
    <row r="56" spans="10:10" x14ac:dyDescent="0.35">
      <c r="J56"/>
    </row>
    <row r="57" spans="10:10" x14ac:dyDescent="0.35">
      <c r="J57"/>
    </row>
    <row r="58" spans="10:10" x14ac:dyDescent="0.35">
      <c r="J58"/>
    </row>
    <row r="59" spans="10:10" x14ac:dyDescent="0.35">
      <c r="J59"/>
    </row>
    <row r="60" spans="10:10" x14ac:dyDescent="0.35">
      <c r="J60"/>
    </row>
    <row r="61" spans="10:10" x14ac:dyDescent="0.35">
      <c r="J61"/>
    </row>
    <row r="62" spans="10:10" x14ac:dyDescent="0.35">
      <c r="J62"/>
    </row>
    <row r="63" spans="10:10" x14ac:dyDescent="0.35">
      <c r="J63"/>
    </row>
    <row r="64" spans="10:10" x14ac:dyDescent="0.35">
      <c r="J64"/>
    </row>
    <row r="65" spans="10:10" x14ac:dyDescent="0.35">
      <c r="J65"/>
    </row>
    <row r="66" spans="10:10" x14ac:dyDescent="0.35">
      <c r="J66"/>
    </row>
    <row r="67" spans="10:10" x14ac:dyDescent="0.35">
      <c r="J67"/>
    </row>
    <row r="68" spans="10:10" x14ac:dyDescent="0.35">
      <c r="J68"/>
    </row>
    <row r="69" spans="10:10" x14ac:dyDescent="0.35">
      <c r="J69"/>
    </row>
    <row r="70" spans="10:10" x14ac:dyDescent="0.35">
      <c r="J70"/>
    </row>
    <row r="71" spans="10:10" x14ac:dyDescent="0.35">
      <c r="J71"/>
    </row>
    <row r="72" spans="10:10" x14ac:dyDescent="0.35">
      <c r="J72"/>
    </row>
    <row r="73" spans="10:10" x14ac:dyDescent="0.35">
      <c r="J73"/>
    </row>
    <row r="74" spans="10:10" x14ac:dyDescent="0.35">
      <c r="J74"/>
    </row>
    <row r="75" spans="10:10" x14ac:dyDescent="0.35">
      <c r="J75"/>
    </row>
    <row r="76" spans="10:10" x14ac:dyDescent="0.35">
      <c r="J76"/>
    </row>
    <row r="77" spans="10:10" x14ac:dyDescent="0.35">
      <c r="J77"/>
    </row>
    <row r="78" spans="10:10" x14ac:dyDescent="0.35">
      <c r="J78"/>
    </row>
    <row r="79" spans="10:10" x14ac:dyDescent="0.35">
      <c r="J79"/>
    </row>
    <row r="80" spans="10:10" x14ac:dyDescent="0.35">
      <c r="J80"/>
    </row>
    <row r="81" spans="10:10" x14ac:dyDescent="0.35">
      <c r="J81"/>
    </row>
    <row r="82" spans="10:10" x14ac:dyDescent="0.35">
      <c r="J82"/>
    </row>
    <row r="83" spans="10:10" x14ac:dyDescent="0.35">
      <c r="J83"/>
    </row>
    <row r="84" spans="10:10" x14ac:dyDescent="0.35">
      <c r="J84"/>
    </row>
    <row r="85" spans="10:10" x14ac:dyDescent="0.35">
      <c r="J85"/>
    </row>
    <row r="86" spans="10:10" x14ac:dyDescent="0.35">
      <c r="J86"/>
    </row>
  </sheetData>
  <sheetProtection algorithmName="SHA-512" hashValue="a5TtCpA+pPuYlE/3n1UzOxW67T2oM+QqBViL6q4ifqJSPlyJKQxmTg3poPqI1n4WCW+NOnj06AQ+AF2YCJ8aVg==" saltValue="EBhjXb47IfBNAqyHElRNmQ==" spinCount="100000" sheet="1" objects="1" scenarios="1" selectLockedCells="1"/>
  <mergeCells count="15">
    <mergeCell ref="A40:A42"/>
    <mergeCell ref="L40:X41"/>
    <mergeCell ref="L7:X8"/>
    <mergeCell ref="D1:F1"/>
    <mergeCell ref="H27:J29"/>
    <mergeCell ref="A17:J17"/>
    <mergeCell ref="A23:J23"/>
    <mergeCell ref="A32:J32"/>
    <mergeCell ref="H36:J38"/>
    <mergeCell ref="A36:A38"/>
    <mergeCell ref="G36:G38"/>
    <mergeCell ref="A27:A29"/>
    <mergeCell ref="G27:G29"/>
    <mergeCell ref="B27:F29"/>
    <mergeCell ref="B36:F38"/>
  </mergeCells>
  <dataValidations count="5">
    <dataValidation type="decimal" allowBlank="1" showInputMessage="1" showErrorMessage="1" sqref="F11" xr:uid="{046E0A90-A59D-44B5-8EA9-77C48061C3D4}">
      <formula1>0</formula1>
      <formula2>45</formula2>
    </dataValidation>
    <dataValidation type="decimal" allowBlank="1" showInputMessage="1" showErrorMessage="1" sqref="F5" xr:uid="{D7B61792-FF7C-4FE9-B708-C45F53610575}">
      <formula1>0</formula1>
      <formula2>500000</formula2>
    </dataValidation>
    <dataValidation type="list" showInputMessage="1" showErrorMessage="1" sqref="F7" xr:uid="{DAF6ADAE-84EA-46F2-A8F1-FF7273BBA43B}">
      <formula1>"Full-Time (100%),Part-Time (90%),Part-Time (80%),Part-Time (70%),Part-Time (60%),Part-Time (50%)"</formula1>
    </dataValidation>
    <dataValidation type="decimal" allowBlank="1" showInputMessage="1" showErrorMessage="1" sqref="F10:F12" xr:uid="{35ADB278-304A-4604-AF0F-A31C1FEED563}">
      <formula1>0</formula1>
      <formula2>14</formula2>
    </dataValidation>
    <dataValidation type="date" showInputMessage="1" showErrorMessage="1" sqref="F6" xr:uid="{14A5F06D-BD59-4728-96E9-DDA6FD9C83FD}">
      <formula1>28946</formula1>
      <formula2>39539</formula2>
    </dataValidation>
  </dataValidations>
  <hyperlinks>
    <hyperlink ref="A1" location="'Home Page'!A1" display="Back to Homepage" xr:uid="{AE63E857-1F35-4192-958E-D5F081251C7A}"/>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79222-A69A-4291-BDD4-7459C4F1A629}">
  <dimension ref="A1:Z79"/>
  <sheetViews>
    <sheetView showGridLines="0" zoomScaleNormal="100" workbookViewId="0"/>
  </sheetViews>
  <sheetFormatPr defaultColWidth="8.81640625" defaultRowHeight="14.5" x14ac:dyDescent="0.35"/>
  <cols>
    <col min="1" max="1" width="21.54296875" customWidth="1"/>
    <col min="2" max="5" width="12.1796875" customWidth="1"/>
    <col min="6" max="6" width="14.453125" customWidth="1"/>
    <col min="7" max="7" width="11.453125" customWidth="1"/>
    <col min="8" max="10" width="11.453125" style="47" customWidth="1"/>
    <col min="11" max="11" width="13.81640625" style="70" customWidth="1"/>
    <col min="12" max="12" width="8.81640625" style="47" customWidth="1"/>
    <col min="13" max="14" width="8.81640625" customWidth="1"/>
    <col min="15" max="15" width="14.54296875" customWidth="1"/>
    <col min="16" max="24" width="8.81640625" customWidth="1"/>
    <col min="25" max="25" width="15.1796875" customWidth="1"/>
  </cols>
  <sheetData>
    <row r="1" spans="1:26" ht="15" thickBot="1" x14ac:dyDescent="0.4">
      <c r="A1" s="315" t="s">
        <v>83</v>
      </c>
      <c r="B1" s="60"/>
      <c r="D1" s="240" t="s">
        <v>36</v>
      </c>
      <c r="E1" s="241"/>
      <c r="F1" s="242"/>
      <c r="G1" s="71"/>
      <c r="K1" s="23"/>
      <c r="L1"/>
      <c r="O1" s="50" t="s">
        <v>38</v>
      </c>
    </row>
    <row r="2" spans="1:26" x14ac:dyDescent="0.35">
      <c r="A2" s="9"/>
      <c r="B2" s="60"/>
      <c r="C2" s="62"/>
      <c r="D2" s="62"/>
      <c r="E2" s="62"/>
      <c r="F2" s="61"/>
      <c r="G2" s="71"/>
      <c r="K2" s="23"/>
      <c r="L2"/>
      <c r="O2" s="21"/>
    </row>
    <row r="3" spans="1:26" x14ac:dyDescent="0.35">
      <c r="A3" s="21" t="s">
        <v>44</v>
      </c>
      <c r="K3" s="106"/>
      <c r="L3" s="58"/>
      <c r="M3" s="58"/>
      <c r="N3" s="58"/>
      <c r="O3" s="58"/>
      <c r="P3" s="58"/>
      <c r="Q3" s="58"/>
      <c r="R3" s="58"/>
      <c r="S3" s="58"/>
      <c r="T3" s="58"/>
      <c r="U3" s="58"/>
      <c r="V3" s="58"/>
      <c r="W3" s="58"/>
      <c r="X3" s="58"/>
      <c r="Y3" s="58"/>
    </row>
    <row r="4" spans="1:26" ht="15" thickBot="1" x14ac:dyDescent="0.4">
      <c r="A4" s="63"/>
      <c r="K4" s="106"/>
      <c r="L4" s="58"/>
      <c r="M4" s="58"/>
      <c r="N4" s="58"/>
      <c r="O4" s="58"/>
      <c r="P4" s="58"/>
      <c r="Q4" s="58"/>
      <c r="R4" s="58"/>
      <c r="S4" s="58"/>
      <c r="T4" s="58"/>
      <c r="U4" s="58"/>
      <c r="V4" s="58"/>
      <c r="W4" s="58"/>
      <c r="X4" s="58"/>
      <c r="Y4" s="58"/>
    </row>
    <row r="5" spans="1:26" ht="15" customHeight="1" thickBot="1" x14ac:dyDescent="0.4">
      <c r="A5" s="164" t="s">
        <v>68</v>
      </c>
      <c r="B5" s="165" t="s">
        <v>67</v>
      </c>
      <c r="C5" s="165" t="s">
        <v>66</v>
      </c>
      <c r="D5" s="165" t="s">
        <v>65</v>
      </c>
      <c r="E5" s="165" t="s">
        <v>64</v>
      </c>
      <c r="F5" s="166" t="s">
        <v>63</v>
      </c>
      <c r="K5" s="106"/>
      <c r="L5" s="295" t="s">
        <v>101</v>
      </c>
      <c r="M5" s="296"/>
      <c r="N5" s="296"/>
      <c r="O5" s="296"/>
      <c r="P5" s="296"/>
      <c r="Q5" s="296"/>
      <c r="R5" s="296"/>
      <c r="S5" s="296"/>
      <c r="T5" s="296"/>
      <c r="U5" s="296"/>
      <c r="V5" s="296"/>
      <c r="W5" s="296"/>
      <c r="X5" s="296"/>
      <c r="Y5" s="297"/>
      <c r="Z5" s="89"/>
    </row>
    <row r="6" spans="1:26" ht="15" thickBot="1" x14ac:dyDescent="0.4">
      <c r="A6" s="167" t="s">
        <v>105</v>
      </c>
      <c r="B6" s="194">
        <v>0</v>
      </c>
      <c r="C6" s="194">
        <v>0</v>
      </c>
      <c r="D6" s="194">
        <v>0</v>
      </c>
      <c r="E6" s="194">
        <v>0</v>
      </c>
      <c r="F6" s="195">
        <v>0</v>
      </c>
      <c r="K6" s="106"/>
      <c r="L6" s="298"/>
      <c r="M6" s="299"/>
      <c r="N6" s="299"/>
      <c r="O6" s="299"/>
      <c r="P6" s="299"/>
      <c r="Q6" s="299"/>
      <c r="R6" s="299"/>
      <c r="S6" s="299"/>
      <c r="T6" s="299"/>
      <c r="U6" s="299"/>
      <c r="V6" s="299"/>
      <c r="W6" s="299"/>
      <c r="X6" s="299"/>
      <c r="Y6" s="300"/>
      <c r="Z6" s="89"/>
    </row>
    <row r="7" spans="1:26" ht="15" thickBot="1" x14ac:dyDescent="0.4">
      <c r="A7" s="63"/>
      <c r="B7" s="47"/>
      <c r="C7" s="47"/>
      <c r="D7" s="47"/>
      <c r="E7" s="47"/>
      <c r="F7" s="47"/>
      <c r="G7" s="47"/>
      <c r="K7" s="106"/>
      <c r="L7" s="58"/>
      <c r="M7" s="58"/>
      <c r="N7" s="58"/>
      <c r="O7" s="58"/>
      <c r="P7" s="58"/>
      <c r="Q7" s="58"/>
      <c r="R7" s="58"/>
      <c r="S7" s="58"/>
      <c r="T7" s="58"/>
      <c r="U7" s="58"/>
      <c r="V7" s="58"/>
      <c r="W7" s="58"/>
      <c r="X7" s="58"/>
      <c r="Y7" s="58"/>
    </row>
    <row r="8" spans="1:26" ht="15" customHeight="1" thickBot="1" x14ac:dyDescent="0.4">
      <c r="A8" s="164" t="s">
        <v>68</v>
      </c>
      <c r="B8" s="165" t="s">
        <v>62</v>
      </c>
      <c r="C8" s="165" t="s">
        <v>61</v>
      </c>
      <c r="D8" s="165" t="s">
        <v>60</v>
      </c>
      <c r="E8" s="165" t="s">
        <v>59</v>
      </c>
      <c r="F8" s="166" t="s">
        <v>58</v>
      </c>
      <c r="G8" s="47"/>
      <c r="K8" s="106"/>
      <c r="L8" s="295" t="s">
        <v>102</v>
      </c>
      <c r="M8" s="296"/>
      <c r="N8" s="296"/>
      <c r="O8" s="296"/>
      <c r="P8" s="296"/>
      <c r="Q8" s="296"/>
      <c r="R8" s="296"/>
      <c r="S8" s="296"/>
      <c r="T8" s="296"/>
      <c r="U8" s="296"/>
      <c r="V8" s="296"/>
      <c r="W8" s="296"/>
      <c r="X8" s="296"/>
      <c r="Y8" s="297"/>
      <c r="Z8" s="89"/>
    </row>
    <row r="9" spans="1:26" ht="15" thickBot="1" x14ac:dyDescent="0.4">
      <c r="A9" s="167" t="s">
        <v>105</v>
      </c>
      <c r="B9" s="194">
        <v>0</v>
      </c>
      <c r="C9" s="194">
        <v>0</v>
      </c>
      <c r="D9" s="194">
        <v>0</v>
      </c>
      <c r="E9" s="194">
        <v>0</v>
      </c>
      <c r="F9" s="195">
        <v>0</v>
      </c>
      <c r="G9" s="47"/>
      <c r="K9" s="106"/>
      <c r="L9" s="298"/>
      <c r="M9" s="299"/>
      <c r="N9" s="299"/>
      <c r="O9" s="299"/>
      <c r="P9" s="299"/>
      <c r="Q9" s="299"/>
      <c r="R9" s="299"/>
      <c r="S9" s="299"/>
      <c r="T9" s="299"/>
      <c r="U9" s="299"/>
      <c r="V9" s="299"/>
      <c r="W9" s="299"/>
      <c r="X9" s="299"/>
      <c r="Y9" s="300"/>
      <c r="Z9" s="89"/>
    </row>
    <row r="10" spans="1:26" x14ac:dyDescent="0.35">
      <c r="A10" s="63"/>
      <c r="B10" s="47"/>
      <c r="C10" s="47"/>
      <c r="D10" s="47"/>
      <c r="E10" s="47"/>
      <c r="F10" s="47"/>
      <c r="G10" s="47"/>
      <c r="K10" s="156"/>
      <c r="L10" s="113"/>
      <c r="M10" s="58"/>
      <c r="N10" s="58"/>
      <c r="O10" s="58"/>
      <c r="P10" s="58"/>
      <c r="Q10" s="58"/>
      <c r="R10" s="58"/>
      <c r="S10" s="58"/>
      <c r="T10" s="58"/>
      <c r="U10" s="58"/>
      <c r="V10" s="58"/>
      <c r="W10" s="58"/>
      <c r="X10" s="58"/>
      <c r="Y10" s="58"/>
    </row>
    <row r="11" spans="1:26" ht="15" hidden="1" thickBot="1" x14ac:dyDescent="0.4">
      <c r="A11" s="63"/>
      <c r="B11" s="47"/>
      <c r="C11" s="47"/>
      <c r="D11" s="47"/>
      <c r="E11" s="47"/>
      <c r="F11" s="47"/>
      <c r="G11" s="47"/>
      <c r="K11" s="106"/>
      <c r="L11" s="58"/>
      <c r="M11" s="58"/>
      <c r="N11" s="58"/>
      <c r="O11" s="58"/>
      <c r="P11" s="58"/>
      <c r="Q11" s="58"/>
      <c r="R11" s="58"/>
      <c r="S11" s="58"/>
      <c r="T11" s="58"/>
      <c r="U11" s="58"/>
      <c r="V11" s="58"/>
      <c r="W11" s="58"/>
      <c r="X11" s="58"/>
      <c r="Y11" s="58"/>
    </row>
    <row r="12" spans="1:26" ht="15" hidden="1" thickBot="1" x14ac:dyDescent="0.4">
      <c r="A12" s="49" t="s">
        <v>68</v>
      </c>
      <c r="B12" s="48" t="s">
        <v>89</v>
      </c>
      <c r="C12" s="165" t="s">
        <v>90</v>
      </c>
      <c r="D12" s="165" t="s">
        <v>91</v>
      </c>
      <c r="E12" s="165" t="s">
        <v>92</v>
      </c>
      <c r="F12" s="166" t="s">
        <v>93</v>
      </c>
      <c r="G12" s="165" t="s">
        <v>94</v>
      </c>
      <c r="H12" s="165" t="s">
        <v>95</v>
      </c>
      <c r="I12" s="165" t="s">
        <v>96</v>
      </c>
      <c r="J12" s="165" t="s">
        <v>97</v>
      </c>
      <c r="K12" s="173" t="s">
        <v>98</v>
      </c>
      <c r="L12" s="174" t="s">
        <v>67</v>
      </c>
      <c r="M12" s="174" t="s">
        <v>66</v>
      </c>
      <c r="N12" s="174" t="s">
        <v>65</v>
      </c>
      <c r="O12" s="174" t="s">
        <v>64</v>
      </c>
      <c r="P12" s="173" t="s">
        <v>63</v>
      </c>
      <c r="Q12" s="174" t="s">
        <v>62</v>
      </c>
      <c r="R12" s="174" t="s">
        <v>61</v>
      </c>
      <c r="S12" s="174" t="s">
        <v>60</v>
      </c>
      <c r="T12" s="174" t="s">
        <v>59</v>
      </c>
      <c r="U12" s="173" t="s">
        <v>58</v>
      </c>
      <c r="V12" s="58"/>
      <c r="W12" s="58"/>
      <c r="X12" s="58"/>
      <c r="Y12" s="58"/>
    </row>
    <row r="13" spans="1:26" hidden="1" x14ac:dyDescent="0.35">
      <c r="A13" s="80" t="s">
        <v>80</v>
      </c>
      <c r="B13" s="175"/>
      <c r="C13" s="179">
        <f>(K13)*(1.02^8)</f>
        <v>0</v>
      </c>
      <c r="D13" s="180">
        <f>(K13)*(1.02^7)</f>
        <v>0</v>
      </c>
      <c r="E13" s="180">
        <f>(K13)*(1.02^6)</f>
        <v>0</v>
      </c>
      <c r="F13" s="180">
        <f>(K13)*(1.02^5)</f>
        <v>0</v>
      </c>
      <c r="G13" s="180">
        <f>(K13)*(1.02^4)</f>
        <v>0</v>
      </c>
      <c r="H13" s="180">
        <f>(K13)*(1.02^3)</f>
        <v>0</v>
      </c>
      <c r="I13" s="180">
        <f>(K13)*(1.02^2)</f>
        <v>0</v>
      </c>
      <c r="J13" s="180">
        <f>(K13)*(1.02^1)</f>
        <v>0</v>
      </c>
      <c r="K13" s="181">
        <f>IF(L13&lt;&gt;0, L13*L14*1.02, IF(M13&lt;&gt;0, M13*M14*L14*1.02, IF(N13&lt;&gt;0, N13*N14*M14*L14*1.02, IF(O13&lt;&gt;0, O13*O14*N14*M14*L14*1.02, IF(P13&lt;&gt;0, P13*P14*O14*N14*M14*L14*1.02, IF(Q13&lt;&gt;0, Q13*Q14*P14*O14*N14*M14*L14*1.02, IF(R13&lt;&gt;0, R13*R14*Q14*P14*O14*N14*M14*L14*1.02, IF(S13&lt;&gt;0, S13*S14*R14*Q14*P14*O14*N14*M14*L14*1.02, IF(T13&lt;&gt;0, T13*T14*S14*R14*Q14*P14*O14*N14*M14*L14*1.02, IF(U13&lt;&gt;0, U13*U14*T14*S14*R14*Q14*P14*O14*N14*M14*L14*1.02, 0))))))))))</f>
        <v>0</v>
      </c>
      <c r="L13" s="182">
        <f>B6</f>
        <v>0</v>
      </c>
      <c r="M13" s="182">
        <f>C6</f>
        <v>0</v>
      </c>
      <c r="N13" s="182">
        <f>D6</f>
        <v>0</v>
      </c>
      <c r="O13" s="182">
        <f>E6</f>
        <v>0</v>
      </c>
      <c r="P13" s="182">
        <f>F6</f>
        <v>0</v>
      </c>
      <c r="Q13" s="182">
        <f>B9</f>
        <v>0</v>
      </c>
      <c r="R13" s="182">
        <f>C9</f>
        <v>0</v>
      </c>
      <c r="S13" s="182">
        <f>D9</f>
        <v>0</v>
      </c>
      <c r="T13" s="182">
        <f>E9</f>
        <v>0</v>
      </c>
      <c r="U13" s="183">
        <f>F9</f>
        <v>0</v>
      </c>
      <c r="V13" s="58"/>
      <c r="W13" s="58"/>
      <c r="X13" s="58"/>
      <c r="Y13" s="58"/>
    </row>
    <row r="14" spans="1:26" hidden="1" x14ac:dyDescent="0.35">
      <c r="A14" s="81" t="s">
        <v>75</v>
      </c>
      <c r="B14" s="176"/>
      <c r="C14" s="184">
        <v>1</v>
      </c>
      <c r="D14" s="98">
        <v>1</v>
      </c>
      <c r="E14" s="98">
        <v>1</v>
      </c>
      <c r="F14" s="98">
        <v>1</v>
      </c>
      <c r="G14" s="98">
        <v>1</v>
      </c>
      <c r="H14" s="98">
        <v>1</v>
      </c>
      <c r="I14" s="98">
        <v>1</v>
      </c>
      <c r="J14" s="98">
        <v>1</v>
      </c>
      <c r="K14" s="157">
        <v>1</v>
      </c>
      <c r="L14" s="158">
        <v>1</v>
      </c>
      <c r="M14" s="158">
        <f>IF(F28=0, 1, 1.02)</f>
        <v>1</v>
      </c>
      <c r="N14" s="158">
        <v>1.0669999999999999</v>
      </c>
      <c r="O14" s="158">
        <v>1.101</v>
      </c>
      <c r="P14" s="158">
        <v>1.0309999999999999</v>
      </c>
      <c r="Q14" s="158">
        <v>1.0049999999999999</v>
      </c>
      <c r="R14" s="158">
        <v>1.0169999999999999</v>
      </c>
      <c r="S14" s="158">
        <v>1.024</v>
      </c>
      <c r="T14" s="158">
        <v>1.03</v>
      </c>
      <c r="U14" s="159">
        <v>1.01</v>
      </c>
      <c r="V14" s="58"/>
      <c r="W14" s="58"/>
      <c r="X14" s="58"/>
      <c r="Y14" s="58"/>
    </row>
    <row r="15" spans="1:26" hidden="1" x14ac:dyDescent="0.35">
      <c r="A15" s="81" t="s">
        <v>76</v>
      </c>
      <c r="B15" s="176"/>
      <c r="C15" s="184">
        <f>IF(OR($F$28=0, $F$28=1, $F$28=2, $F$28=3, $F$28=4, $F$28=5, $F$28=6, $F$28=7, $F$28=8), 0, IF($F$28=9, 1, "Other condition"))</f>
        <v>0</v>
      </c>
      <c r="D15" s="98">
        <f>IF(OR($F$28=0, $F$28=1, $F$28=2, $F$28=3, $F$28=4, $F$28=5, $F$28=6, $F$28=7), 0, IF(AND($F$28&gt;=8, $F$28&lt;=9), 1, "Other condition"))</f>
        <v>0</v>
      </c>
      <c r="E15" s="98">
        <f>IF(OR($F$28=0, $F$28=1, $F$28=2, $F$28=3, $F$28=4, $F$28=5, $F$28=6), 0, IF(AND($F$28&gt;=7, $F$28&lt;=9), 1, "Other condition"))</f>
        <v>0</v>
      </c>
      <c r="F15" s="98">
        <f>IF(OR($F$28=0, $F$28=1, $F$28=2, $F$28=3, $F$28=4, $F$28=5), 0, IF(AND($F$28&gt;=6, $F$28&lt;=9), 1, "Other condition"))</f>
        <v>0</v>
      </c>
      <c r="G15" s="98">
        <f>IF(OR($F$28=0, $F$28=1, $F$28=2, $F$28=3, $F$28=4), 0, IF(AND($F$28&gt;=5, $F$28&lt;=9), 1, "Other condition"))</f>
        <v>0</v>
      </c>
      <c r="H15" s="98">
        <f>IF(OR($F$28=0, $F$28=1, $F$28=2, $F$28=3), 0, IF(AND($F$28&gt;=4, $F$28&lt;=9), 1, "Other condition"))</f>
        <v>0</v>
      </c>
      <c r="I15" s="98">
        <f>IF(OR($F$28=0, $F$28=1, $F$28=2), 0, IF(AND($F$28&gt;=3, $F$28&lt;=9), 1, "Other condition"))</f>
        <v>0</v>
      </c>
      <c r="J15" s="98">
        <f>IF(OR($F$28=0, $F$28=1), 0, IF(AND($F$28&gt;=2, $F$28&lt;=9), 1, "Other condition"))</f>
        <v>0</v>
      </c>
      <c r="K15" s="157">
        <f>IF($F$28=0, 0, IF(AND($F$28&gt;=1, $F$28&lt;=9), 1, "Other condition"))</f>
        <v>0</v>
      </c>
      <c r="L15" s="158">
        <v>1</v>
      </c>
      <c r="M15" s="158">
        <f>IF(AND($F$28&gt;=0, $F$28&lt;=8), 1, IF(AND($F$28&gt;=9, $F$28&lt;=9), 0, "Other condition"))</f>
        <v>1</v>
      </c>
      <c r="N15" s="158">
        <f>IF(AND($F$28&gt;=0, $F$28&lt;=7), 1, IF(AND($F$28&gt;=8, $F$28&lt;=9), 0, "Other condition"))</f>
        <v>1</v>
      </c>
      <c r="O15" s="158">
        <f>IF(AND($F$28&gt;=0, $F$28&lt;=6), 1, IF(AND($F$28&gt;=7, $F$28&lt;=9), 0, "Other condition"))</f>
        <v>1</v>
      </c>
      <c r="P15" s="158">
        <f>IF(AND($F$28&gt;=0, $F$28&lt;=5), 1, IF(AND($F$28&gt;=6, $F$28&lt;=9), 0, "Other condition"))</f>
        <v>1</v>
      </c>
      <c r="Q15" s="158">
        <f>IF(AND($F$28&gt;=0, $F$28&lt;=4), 1, IF(AND($F$28&gt;=5, $F$28&lt;=9), 0, "Other condition"))</f>
        <v>1</v>
      </c>
      <c r="R15" s="158">
        <f>IF(AND($F$28&gt;=0, $F$28&lt;=3), 1, IF(AND($F$28&gt;=4, $F$28&lt;=9), 0, "Other condition"))</f>
        <v>1</v>
      </c>
      <c r="S15" s="158">
        <f>IF(AND($F$28&gt;=0, $F$28&lt;=2), 1, IF(AND($F$28&gt;=3, $F$28&lt;=9), 0, "Other condition"))</f>
        <v>1</v>
      </c>
      <c r="T15" s="158">
        <f>IF(OR($F$28=0, $F$28=1), 1, IF(AND($F$28&gt;=2, $F$28&lt;=9), 0, "Other condition"))</f>
        <v>1</v>
      </c>
      <c r="U15" s="159">
        <f>IF($F$28=0, 1, IF(AND($F$28&gt;=1, $F$28&lt;=9), 0, "Other condition"))</f>
        <v>1</v>
      </c>
      <c r="V15" s="58"/>
      <c r="W15" s="58"/>
      <c r="X15" s="58"/>
      <c r="Y15" s="58"/>
    </row>
    <row r="16" spans="1:26" hidden="1" x14ac:dyDescent="0.35">
      <c r="A16" s="81" t="s">
        <v>77</v>
      </c>
      <c r="B16" s="176"/>
      <c r="C16" s="185">
        <f>IF(C15=1, ((1+E24)^(F28-9)), IF(C15=0, 0, ""))</f>
        <v>0</v>
      </c>
      <c r="D16" s="171">
        <f>IF(D15=1, ((1+E24)^(F28-8)), IF(D15=0, 0, ""))</f>
        <v>0</v>
      </c>
      <c r="E16" s="171">
        <f>IF(E15=1, ((1+E24)^(F28-7)), IF(E15=0, 0, ""))</f>
        <v>0</v>
      </c>
      <c r="F16" s="171">
        <f>IF(F15=1, ((1+E24)^(F28-6)), IF(F15=0, 0, ""))</f>
        <v>0</v>
      </c>
      <c r="G16" s="171">
        <f>IF(G15=1, ((1+E24)^(F28-5)), IF(G15=0, 0, ""))</f>
        <v>0</v>
      </c>
      <c r="H16" s="171">
        <f>IF(H15=1, ((1+E24)^(F28-4)), IF(H15=0, 0, ""))</f>
        <v>0</v>
      </c>
      <c r="I16" s="171">
        <f>IF(I15=1, ((1+E24)^(F28-3)), IF(I15=0, 0, ""))</f>
        <v>0</v>
      </c>
      <c r="J16" s="171">
        <f>IF(J15=1, ((1+E24)^(F28-2)), IF(J15=0, 0, ""))</f>
        <v>0</v>
      </c>
      <c r="K16" s="168">
        <f>IF(K15=1, ((1+E24)^(F28-1)), IF(K15=0, 0, ""))</f>
        <v>0</v>
      </c>
      <c r="L16" s="169">
        <f>IF(L15=1, E25, IF(L15=0, 0, ""))</f>
        <v>1</v>
      </c>
      <c r="M16" s="169">
        <f>IF(M15=1, L16*(M14), IF(M15=0, 0, ""))</f>
        <v>1</v>
      </c>
      <c r="N16" s="169">
        <f t="shared" ref="N16:U16" si="0">IF(N15=1, M16*N14, IF(N15=0, 0, ""))</f>
        <v>1.0669999999999999</v>
      </c>
      <c r="O16" s="169">
        <f t="shared" si="0"/>
        <v>1.1747669999999999</v>
      </c>
      <c r="P16" s="169">
        <f t="shared" si="0"/>
        <v>1.2111847769999997</v>
      </c>
      <c r="Q16" s="169">
        <f t="shared" si="0"/>
        <v>1.2172407008849995</v>
      </c>
      <c r="R16" s="169">
        <f t="shared" si="0"/>
        <v>1.2379337928000445</v>
      </c>
      <c r="S16" s="169">
        <f t="shared" si="0"/>
        <v>1.2676442038272455</v>
      </c>
      <c r="T16" s="169">
        <f t="shared" si="0"/>
        <v>1.305673529942063</v>
      </c>
      <c r="U16" s="170">
        <f t="shared" si="0"/>
        <v>1.3187302652414836</v>
      </c>
      <c r="V16" s="58"/>
      <c r="W16" s="58"/>
      <c r="X16" s="58"/>
      <c r="Y16" s="58"/>
    </row>
    <row r="17" spans="1:26" hidden="1" x14ac:dyDescent="0.35">
      <c r="A17" s="82" t="s">
        <v>57</v>
      </c>
      <c r="B17" s="177"/>
      <c r="C17" s="190">
        <f t="shared" ref="C17:U17" si="1">C16*C13</f>
        <v>0</v>
      </c>
      <c r="D17" s="191">
        <f t="shared" si="1"/>
        <v>0</v>
      </c>
      <c r="E17" s="191">
        <f t="shared" si="1"/>
        <v>0</v>
      </c>
      <c r="F17" s="191">
        <f t="shared" si="1"/>
        <v>0</v>
      </c>
      <c r="G17" s="191">
        <f t="shared" si="1"/>
        <v>0</v>
      </c>
      <c r="H17" s="191">
        <f t="shared" si="1"/>
        <v>0</v>
      </c>
      <c r="I17" s="191">
        <f t="shared" si="1"/>
        <v>0</v>
      </c>
      <c r="J17" s="191">
        <f t="shared" si="1"/>
        <v>0</v>
      </c>
      <c r="K17" s="191">
        <f t="shared" si="1"/>
        <v>0</v>
      </c>
      <c r="L17" s="186">
        <f t="shared" si="1"/>
        <v>0</v>
      </c>
      <c r="M17" s="186">
        <f t="shared" si="1"/>
        <v>0</v>
      </c>
      <c r="N17" s="186">
        <f t="shared" si="1"/>
        <v>0</v>
      </c>
      <c r="O17" s="186">
        <f t="shared" si="1"/>
        <v>0</v>
      </c>
      <c r="P17" s="186">
        <f t="shared" si="1"/>
        <v>0</v>
      </c>
      <c r="Q17" s="186">
        <f t="shared" si="1"/>
        <v>0</v>
      </c>
      <c r="R17" s="186">
        <f t="shared" si="1"/>
        <v>0</v>
      </c>
      <c r="S17" s="186">
        <f t="shared" si="1"/>
        <v>0</v>
      </c>
      <c r="T17" s="186">
        <f t="shared" si="1"/>
        <v>0</v>
      </c>
      <c r="U17" s="187">
        <f t="shared" si="1"/>
        <v>0</v>
      </c>
      <c r="V17" s="58"/>
      <c r="W17" s="58"/>
      <c r="X17" s="58"/>
      <c r="Y17" s="58"/>
    </row>
    <row r="18" spans="1:26" ht="15" hidden="1" thickBot="1" x14ac:dyDescent="0.4">
      <c r="A18" s="83" t="s">
        <v>56</v>
      </c>
      <c r="B18" s="178"/>
      <c r="C18" s="192">
        <f t="shared" ref="C18:U18" si="2">AVERAGE(C17:E17)</f>
        <v>0</v>
      </c>
      <c r="D18" s="193">
        <f t="shared" si="2"/>
        <v>0</v>
      </c>
      <c r="E18" s="193">
        <f t="shared" si="2"/>
        <v>0</v>
      </c>
      <c r="F18" s="193">
        <f t="shared" si="2"/>
        <v>0</v>
      </c>
      <c r="G18" s="193">
        <f t="shared" si="2"/>
        <v>0</v>
      </c>
      <c r="H18" s="193">
        <f t="shared" si="2"/>
        <v>0</v>
      </c>
      <c r="I18" s="193">
        <f t="shared" si="2"/>
        <v>0</v>
      </c>
      <c r="J18" s="193">
        <f t="shared" si="2"/>
        <v>0</v>
      </c>
      <c r="K18" s="193">
        <f t="shared" si="2"/>
        <v>0</v>
      </c>
      <c r="L18" s="188">
        <f t="shared" si="2"/>
        <v>0</v>
      </c>
      <c r="M18" s="188">
        <f t="shared" si="2"/>
        <v>0</v>
      </c>
      <c r="N18" s="188">
        <f t="shared" si="2"/>
        <v>0</v>
      </c>
      <c r="O18" s="188">
        <f t="shared" si="2"/>
        <v>0</v>
      </c>
      <c r="P18" s="188">
        <f t="shared" si="2"/>
        <v>0</v>
      </c>
      <c r="Q18" s="188">
        <f t="shared" si="2"/>
        <v>0</v>
      </c>
      <c r="R18" s="188">
        <f t="shared" si="2"/>
        <v>0</v>
      </c>
      <c r="S18" s="188">
        <f t="shared" si="2"/>
        <v>0</v>
      </c>
      <c r="T18" s="188">
        <f t="shared" si="2"/>
        <v>0</v>
      </c>
      <c r="U18" s="189">
        <f t="shared" si="2"/>
        <v>0</v>
      </c>
      <c r="V18" s="58"/>
      <c r="W18" s="58"/>
      <c r="X18" s="58"/>
      <c r="Y18" s="58"/>
    </row>
    <row r="19" spans="1:26" hidden="1" x14ac:dyDescent="0.35">
      <c r="V19" s="58"/>
      <c r="W19" s="58"/>
      <c r="X19" s="58"/>
      <c r="Y19" s="58"/>
    </row>
    <row r="20" spans="1:26" ht="15" hidden="1" thickBot="1" x14ac:dyDescent="0.4">
      <c r="V20" s="58"/>
      <c r="W20" s="58"/>
      <c r="X20" s="58"/>
      <c r="Y20" s="58"/>
    </row>
    <row r="21" spans="1:26" ht="15" hidden="1" thickBot="1" x14ac:dyDescent="0.4">
      <c r="A21" s="52" t="s">
        <v>74</v>
      </c>
      <c r="B21" s="53">
        <f>MAX(C18:U18)</f>
        <v>0</v>
      </c>
      <c r="C21" s="59"/>
      <c r="D21" s="59"/>
      <c r="E21" s="59"/>
      <c r="H21"/>
      <c r="I21"/>
      <c r="J21"/>
      <c r="K21" s="106"/>
      <c r="L21" s="58"/>
      <c r="M21" s="58"/>
      <c r="N21" s="58"/>
      <c r="O21" s="58"/>
      <c r="P21" s="58"/>
      <c r="Q21" s="58"/>
      <c r="R21" s="58"/>
      <c r="S21" s="58"/>
      <c r="T21" s="58"/>
      <c r="U21" s="58"/>
      <c r="V21" s="58"/>
      <c r="W21" s="58"/>
      <c r="X21" s="58"/>
      <c r="Y21" s="58"/>
    </row>
    <row r="22" spans="1:26" hidden="1" x14ac:dyDescent="0.35">
      <c r="A22" s="59"/>
      <c r="B22" s="59"/>
      <c r="C22" s="59"/>
      <c r="D22" s="59"/>
      <c r="E22" s="59"/>
      <c r="H22"/>
      <c r="I22"/>
      <c r="J22"/>
      <c r="K22" s="106"/>
      <c r="L22" s="58"/>
      <c r="M22" s="58"/>
      <c r="N22" s="58"/>
      <c r="O22" s="58"/>
      <c r="P22" s="58"/>
      <c r="Q22" s="58"/>
      <c r="R22" s="58"/>
      <c r="S22" s="58"/>
      <c r="T22" s="58"/>
      <c r="U22" s="58"/>
      <c r="V22" s="58"/>
      <c r="W22" s="58"/>
      <c r="X22" s="58"/>
      <c r="Y22" s="58"/>
    </row>
    <row r="23" spans="1:26" ht="15" hidden="1" thickBot="1" x14ac:dyDescent="0.4">
      <c r="A23" s="59"/>
      <c r="B23" s="59"/>
      <c r="C23" s="59"/>
      <c r="D23" s="59"/>
      <c r="E23" s="59"/>
      <c r="H23"/>
      <c r="I23"/>
      <c r="J23"/>
      <c r="K23" s="106"/>
      <c r="L23" s="58"/>
      <c r="M23" s="58"/>
      <c r="N23" s="58"/>
      <c r="O23" s="58"/>
      <c r="P23" s="58"/>
      <c r="Q23" s="58"/>
      <c r="R23" s="58"/>
      <c r="S23" s="58"/>
      <c r="T23" s="58"/>
      <c r="U23" s="58"/>
      <c r="V23" s="58"/>
      <c r="W23" s="58"/>
      <c r="X23" s="58"/>
      <c r="Y23" s="58"/>
    </row>
    <row r="24" spans="1:26" ht="15" hidden="1" thickBot="1" x14ac:dyDescent="0.4">
      <c r="A24" s="54" t="s">
        <v>55</v>
      </c>
      <c r="B24" s="55"/>
      <c r="C24" s="55"/>
      <c r="D24" s="55"/>
      <c r="E24" s="69">
        <v>0.02</v>
      </c>
      <c r="H24"/>
      <c r="I24"/>
      <c r="J24"/>
      <c r="K24" s="106"/>
      <c r="L24" s="58"/>
      <c r="M24" s="58"/>
      <c r="N24" s="58"/>
      <c r="O24" s="58"/>
      <c r="P24" s="58"/>
      <c r="Q24" s="58"/>
      <c r="R24" s="58"/>
      <c r="S24" s="58"/>
      <c r="T24" s="58"/>
      <c r="U24" s="58"/>
      <c r="V24" s="58"/>
      <c r="W24" s="58"/>
      <c r="X24" s="58"/>
      <c r="Y24" s="58"/>
    </row>
    <row r="25" spans="1:26" ht="15" hidden="1" thickBot="1" x14ac:dyDescent="0.4">
      <c r="A25" s="56" t="s">
        <v>54</v>
      </c>
      <c r="B25" s="57"/>
      <c r="C25" s="57"/>
      <c r="D25" s="57"/>
      <c r="E25" s="87">
        <f>((1+E24)^F28)</f>
        <v>1</v>
      </c>
      <c r="H25"/>
      <c r="I25"/>
      <c r="J25"/>
      <c r="K25" s="106"/>
      <c r="L25" s="58"/>
      <c r="M25" s="58"/>
      <c r="N25" s="58"/>
      <c r="O25" s="58"/>
      <c r="P25" s="58"/>
      <c r="Q25" s="58"/>
      <c r="R25" s="58"/>
      <c r="S25" s="58"/>
      <c r="T25" s="58"/>
      <c r="U25" s="58"/>
      <c r="V25" s="58"/>
      <c r="W25" s="58"/>
      <c r="X25" s="58"/>
      <c r="Y25" s="58"/>
    </row>
    <row r="26" spans="1:26" hidden="1" x14ac:dyDescent="0.35">
      <c r="H26"/>
      <c r="I26"/>
      <c r="J26"/>
      <c r="K26" s="106"/>
      <c r="L26" s="58"/>
      <c r="M26" s="58"/>
      <c r="N26" s="58"/>
      <c r="O26" s="58"/>
      <c r="P26" s="58"/>
      <c r="Q26" s="58"/>
      <c r="R26" s="58"/>
      <c r="S26" s="58"/>
      <c r="T26" s="58"/>
      <c r="U26" s="58"/>
      <c r="V26" s="58"/>
      <c r="W26" s="58"/>
      <c r="X26" s="58"/>
      <c r="Y26" s="58"/>
    </row>
    <row r="27" spans="1:26" ht="15" hidden="1" thickBot="1" x14ac:dyDescent="0.4">
      <c r="A27" s="63"/>
      <c r="H27"/>
      <c r="I27"/>
      <c r="J27"/>
      <c r="K27" s="106"/>
      <c r="L27" s="58"/>
      <c r="M27" s="58"/>
      <c r="N27" s="58"/>
      <c r="O27" s="58"/>
      <c r="P27" s="58"/>
      <c r="Q27" s="58"/>
      <c r="R27" s="58"/>
      <c r="S27" s="58"/>
      <c r="T27" s="58"/>
      <c r="U27" s="58"/>
      <c r="V27" s="58"/>
      <c r="W27" s="58"/>
      <c r="X27" s="58"/>
      <c r="Y27" s="58"/>
    </row>
    <row r="28" spans="1:26" ht="15" thickBot="1" x14ac:dyDescent="0.4">
      <c r="A28" s="63" t="s">
        <v>73</v>
      </c>
      <c r="F28" s="86">
        <v>0</v>
      </c>
      <c r="H28"/>
      <c r="I28"/>
      <c r="K28" s="106"/>
      <c r="L28" s="301" t="s">
        <v>88</v>
      </c>
      <c r="M28" s="302"/>
      <c r="N28" s="302"/>
      <c r="O28" s="302"/>
      <c r="P28" s="302"/>
      <c r="Q28" s="302"/>
      <c r="R28" s="302"/>
      <c r="S28" s="302"/>
      <c r="T28" s="302"/>
      <c r="U28" s="302"/>
      <c r="V28" s="302"/>
      <c r="W28" s="302"/>
      <c r="X28" s="302"/>
      <c r="Y28" s="303"/>
    </row>
    <row r="29" spans="1:26" ht="15" thickBot="1" x14ac:dyDescent="0.4">
      <c r="A29" s="64" t="s">
        <v>53</v>
      </c>
      <c r="B29" s="58"/>
      <c r="C29" s="58"/>
      <c r="D29" s="58"/>
      <c r="E29" s="58"/>
      <c r="F29" s="85">
        <v>36617</v>
      </c>
      <c r="K29" s="106"/>
      <c r="L29" s="304" t="s">
        <v>50</v>
      </c>
      <c r="M29" s="305"/>
      <c r="N29" s="305"/>
      <c r="O29" s="305"/>
      <c r="P29" s="305"/>
      <c r="Q29" s="305"/>
      <c r="R29" s="305"/>
      <c r="S29" s="305"/>
      <c r="T29" s="305"/>
      <c r="U29" s="305"/>
      <c r="V29" s="305"/>
      <c r="W29" s="305"/>
      <c r="X29" s="305"/>
      <c r="Y29" s="306"/>
    </row>
    <row r="30" spans="1:26" ht="15" customHeight="1" thickBot="1" x14ac:dyDescent="0.4">
      <c r="A30" s="63" t="s">
        <v>51</v>
      </c>
      <c r="F30" s="110" t="s">
        <v>82</v>
      </c>
      <c r="K30" s="106"/>
      <c r="L30" s="295" t="s">
        <v>85</v>
      </c>
      <c r="M30" s="296"/>
      <c r="N30" s="296"/>
      <c r="O30" s="296"/>
      <c r="P30" s="296"/>
      <c r="Q30" s="296"/>
      <c r="R30" s="296"/>
      <c r="S30" s="296"/>
      <c r="T30" s="296"/>
      <c r="U30" s="296"/>
      <c r="V30" s="296"/>
      <c r="W30" s="296"/>
      <c r="X30" s="296"/>
      <c r="Y30" s="297"/>
      <c r="Z30" s="90"/>
    </row>
    <row r="31" spans="1:26" ht="15" thickBot="1" x14ac:dyDescent="0.4">
      <c r="A31" s="65"/>
      <c r="B31" s="65"/>
      <c r="C31" s="65"/>
      <c r="D31" s="65"/>
      <c r="E31" s="65"/>
      <c r="F31" s="65"/>
      <c r="G31" s="65"/>
      <c r="H31" s="72"/>
      <c r="I31" s="72"/>
      <c r="J31" s="72"/>
      <c r="K31" s="106"/>
      <c r="L31" s="298"/>
      <c r="M31" s="299"/>
      <c r="N31" s="299"/>
      <c r="O31" s="299"/>
      <c r="P31" s="299"/>
      <c r="Q31" s="299"/>
      <c r="R31" s="299"/>
      <c r="S31" s="299"/>
      <c r="T31" s="299"/>
      <c r="U31" s="299"/>
      <c r="V31" s="299"/>
      <c r="W31" s="299"/>
      <c r="X31" s="299"/>
      <c r="Y31" s="300"/>
      <c r="Z31" s="90"/>
    </row>
    <row r="32" spans="1:26" hidden="1" x14ac:dyDescent="0.35">
      <c r="K32" s="106"/>
      <c r="L32" s="58"/>
      <c r="M32" s="58"/>
      <c r="N32" s="58"/>
      <c r="O32" s="58"/>
      <c r="P32" s="58"/>
      <c r="Q32" s="58"/>
      <c r="R32" s="58"/>
      <c r="S32" s="58"/>
      <c r="T32" s="58"/>
      <c r="U32" s="58"/>
      <c r="V32" s="58"/>
      <c r="W32" s="58"/>
      <c r="X32" s="58"/>
      <c r="Y32" s="58"/>
    </row>
    <row r="33" spans="1:25" ht="15" hidden="1" thickBot="1" x14ac:dyDescent="0.4">
      <c r="A33" s="29" t="s">
        <v>47</v>
      </c>
      <c r="B33" s="26"/>
      <c r="C33" s="26"/>
      <c r="D33" s="26"/>
      <c r="E33" s="26"/>
      <c r="F33" s="27"/>
      <c r="H33"/>
      <c r="I33"/>
      <c r="K33" s="106"/>
      <c r="L33" s="58"/>
      <c r="M33" s="58"/>
      <c r="N33" s="58"/>
      <c r="O33" s="58"/>
      <c r="P33" s="58"/>
      <c r="Q33" s="58"/>
      <c r="R33" s="58"/>
      <c r="S33" s="58"/>
      <c r="T33" s="58"/>
      <c r="U33" s="58"/>
      <c r="V33" s="58"/>
      <c r="W33" s="58"/>
      <c r="X33" s="58"/>
      <c r="Y33" s="58"/>
    </row>
    <row r="34" spans="1:25" ht="15" hidden="1" thickBot="1" x14ac:dyDescent="0.4">
      <c r="A34" s="30" t="s">
        <v>48</v>
      </c>
      <c r="B34" s="32"/>
      <c r="C34" s="32"/>
      <c r="D34" s="32"/>
      <c r="E34" s="33"/>
      <c r="F34" s="34">
        <f>(C37/365.25)*D38</f>
        <v>21.998631074606433</v>
      </c>
      <c r="H34"/>
      <c r="I34"/>
      <c r="K34" s="106"/>
      <c r="L34" s="58"/>
      <c r="M34" s="58"/>
      <c r="N34" s="58"/>
      <c r="O34" s="58"/>
      <c r="P34" s="58"/>
      <c r="Q34" s="58"/>
      <c r="R34" s="58"/>
      <c r="S34" s="58"/>
      <c r="T34" s="58"/>
      <c r="U34" s="58"/>
      <c r="V34" s="58"/>
      <c r="W34" s="58"/>
      <c r="X34" s="58"/>
      <c r="Y34" s="58"/>
    </row>
    <row r="35" spans="1:25" ht="15" hidden="1" thickBot="1" x14ac:dyDescent="0.4">
      <c r="A35" s="30" t="s">
        <v>37</v>
      </c>
      <c r="B35" s="31"/>
      <c r="C35" s="31"/>
      <c r="D35" s="31"/>
      <c r="E35" s="25"/>
      <c r="F35" s="40">
        <f>14*D38</f>
        <v>14</v>
      </c>
      <c r="H35"/>
      <c r="I35"/>
      <c r="K35" s="106"/>
      <c r="L35" s="58"/>
      <c r="M35" s="58"/>
      <c r="N35" s="58"/>
      <c r="O35" s="58"/>
      <c r="P35" s="58"/>
      <c r="Q35" s="58"/>
      <c r="R35" s="58"/>
      <c r="S35" s="58"/>
      <c r="T35" s="58"/>
      <c r="U35" s="58"/>
      <c r="V35" s="58"/>
      <c r="W35" s="58"/>
      <c r="X35" s="58"/>
      <c r="Y35" s="58"/>
    </row>
    <row r="36" spans="1:25" ht="15" hidden="1" thickBot="1" x14ac:dyDescent="0.4">
      <c r="A36" s="38" t="s">
        <v>0</v>
      </c>
      <c r="B36" s="39">
        <f>F34-F35</f>
        <v>7.9986310746064326</v>
      </c>
      <c r="H36"/>
      <c r="I36"/>
      <c r="K36" s="106"/>
      <c r="L36" s="58"/>
      <c r="M36" s="58"/>
      <c r="N36" s="58"/>
      <c r="O36" s="58"/>
      <c r="P36" s="58"/>
      <c r="Q36" s="58"/>
      <c r="R36" s="58"/>
      <c r="S36" s="58"/>
      <c r="T36" s="58"/>
      <c r="U36" s="58"/>
      <c r="V36" s="58"/>
      <c r="W36" s="58"/>
      <c r="X36" s="58"/>
      <c r="Y36" s="58"/>
    </row>
    <row r="37" spans="1:25" ht="15" hidden="1" thickBot="1" x14ac:dyDescent="0.4">
      <c r="A37" s="24" t="s">
        <v>49</v>
      </c>
      <c r="B37" s="35">
        <v>44651</v>
      </c>
      <c r="C37" s="24">
        <f>B37-F29+1</f>
        <v>8035</v>
      </c>
      <c r="D37" s="28"/>
      <c r="E37" s="28"/>
      <c r="F37" s="28"/>
      <c r="H37"/>
      <c r="I37"/>
      <c r="K37" s="106"/>
      <c r="L37" s="58"/>
      <c r="M37" s="58"/>
      <c r="N37" s="58"/>
      <c r="O37" s="58"/>
      <c r="P37" s="58"/>
      <c r="Q37" s="58"/>
      <c r="R37" s="58"/>
      <c r="S37" s="58"/>
      <c r="T37" s="58"/>
      <c r="U37" s="58"/>
      <c r="V37" s="58"/>
      <c r="W37" s="58"/>
      <c r="X37" s="58"/>
      <c r="Y37" s="58"/>
    </row>
    <row r="38" spans="1:25" ht="15" hidden="1" thickBot="1" x14ac:dyDescent="0.4">
      <c r="A38" s="30" t="s">
        <v>52</v>
      </c>
      <c r="B38" s="36"/>
      <c r="C38" s="37"/>
      <c r="D38" s="24">
        <f>IF(F30="Part-Time (90%)", 0.9, IF(F30="Part-Time (80%)", 0.8, IF(F30="Part-Time (70%)", 0.7, IF(F30="Part-Time (60%)", 0.6, IF(F30="Part-Time (50%)", 0.5, IF(F30="Full-Time (100%)", 1, "Invalid"))))))</f>
        <v>1</v>
      </c>
      <c r="E38" s="28"/>
      <c r="F38" s="28"/>
      <c r="H38"/>
      <c r="I38"/>
      <c r="K38" s="106"/>
      <c r="L38" s="58"/>
      <c r="M38" s="58"/>
      <c r="N38" s="58"/>
      <c r="O38" s="58"/>
      <c r="P38" s="58"/>
      <c r="Q38" s="58"/>
      <c r="R38" s="58"/>
      <c r="S38" s="58"/>
      <c r="T38" s="58"/>
      <c r="U38" s="58"/>
      <c r="V38" s="58"/>
      <c r="W38" s="58"/>
      <c r="X38" s="58"/>
      <c r="Y38" s="58"/>
    </row>
    <row r="39" spans="1:25" hidden="1" x14ac:dyDescent="0.35">
      <c r="A39" s="28"/>
      <c r="B39" s="66"/>
      <c r="C39" s="67"/>
      <c r="D39" s="28"/>
      <c r="E39" s="28"/>
      <c r="F39" s="28"/>
      <c r="H39"/>
      <c r="I39"/>
      <c r="K39" s="106"/>
      <c r="L39" s="58"/>
      <c r="M39" s="58"/>
      <c r="N39" s="58"/>
      <c r="O39" s="58"/>
      <c r="P39" s="58"/>
      <c r="Q39" s="58"/>
      <c r="R39" s="58"/>
      <c r="S39" s="58"/>
      <c r="T39" s="58"/>
      <c r="U39" s="58"/>
      <c r="V39" s="58"/>
      <c r="W39" s="58"/>
      <c r="X39" s="58"/>
      <c r="Y39" s="58"/>
    </row>
    <row r="40" spans="1:25" x14ac:dyDescent="0.35">
      <c r="A40" s="68" t="s">
        <v>72</v>
      </c>
      <c r="B40" s="66"/>
      <c r="C40" s="67"/>
      <c r="D40" s="28"/>
      <c r="E40" s="28"/>
      <c r="F40" s="28"/>
      <c r="H40"/>
      <c r="I40"/>
      <c r="K40" s="106"/>
      <c r="L40" s="58"/>
      <c r="M40" s="58"/>
      <c r="N40" s="58"/>
      <c r="O40" s="58"/>
      <c r="P40" s="58"/>
      <c r="Q40" s="58"/>
      <c r="R40" s="58"/>
      <c r="S40" s="58"/>
      <c r="T40" s="58"/>
      <c r="U40" s="58"/>
      <c r="V40" s="58"/>
      <c r="W40" s="58"/>
      <c r="X40" s="58"/>
      <c r="Y40" s="58"/>
    </row>
    <row r="41" spans="1:25" ht="15" thickBot="1" x14ac:dyDescent="0.4">
      <c r="A41" s="28"/>
      <c r="B41" s="66"/>
      <c r="C41" s="67"/>
      <c r="D41" s="28"/>
      <c r="E41" s="28"/>
      <c r="F41" s="28"/>
      <c r="H41"/>
      <c r="I41"/>
      <c r="K41" s="106"/>
      <c r="L41" s="58"/>
      <c r="M41" s="58"/>
      <c r="N41" s="58"/>
      <c r="O41" s="58"/>
      <c r="P41" s="58"/>
      <c r="Q41" s="58"/>
      <c r="R41" s="58"/>
      <c r="S41" s="58"/>
      <c r="T41" s="58"/>
      <c r="U41" s="58"/>
      <c r="V41" s="58"/>
      <c r="W41" s="58"/>
      <c r="X41" s="58"/>
      <c r="Y41" s="58"/>
    </row>
    <row r="42" spans="1:25" ht="15" customHeight="1" thickBot="1" x14ac:dyDescent="0.4">
      <c r="A42" s="271" t="s">
        <v>104</v>
      </c>
      <c r="B42" s="272"/>
      <c r="C42" s="273"/>
      <c r="D42" s="88">
        <f>IF(C15=1,C13,
IF(D15=1,D13,
IF(E15=1,E13,
IF(F15=1,F13,
IF(G15=1,G13,
IF(H15=1,H13,
IF(I15=1,I13,
IF(J15=1,J13,
IF(K15=1,MAX(K13,L13,M13*M14),
IF(L13&lt;&gt;0,MAX(L13,M13*M14,N13*N14*M14)*E25,
IF(M13&lt;&gt;0,MAX(M13*M14,N13*N14*M14,O13*O14*N14*M14)*E25,
IF(N13&lt;&gt;0,MAX(N13*N14*M14,O13*O14*N14*M14,P13*P14*O14*N14*M14)*E25,
IF(O13&lt;&gt;0,MAX(O13*O14*N14*M14,P13*P14*O14*N14*M14,Q13*Q14*P14*O14*N14*M14)*E25,
IF(P13&lt;&gt;0,MAX(P13*P14*O14*N14*M14,Q13*Q14*P14*O14*N14*M14,R13*R14*Q14*P14*O14*N14*M14)*E25,
IF(Q13&lt;&gt;0,MAX(Q13*Q14*P14*O14*N14*M14,R13*R14*Q14*P14*O14*N14*M14,S13*S14*R14*Q14*P14*O14*N14*M14)*E25,
IF(R13&lt;&gt;0,MAX(R13*R14*Q14*P14*O14*N14*M14,S13*S14*R14*Q14*P14*O14*N14*M14,T13*T14*S14*R14*Q14*P14*O14*N14*M14)*E25,
IF(S13&lt;&gt;0,MAX(S13*S14*R14*Q14*P14*O14*N14*M14,T13*T14*S14*R14*Q14*P14*O14*N14*M14,U13*U14*T14*S14*R14*Q14*P14*O14*N14*M14)*E25,
IF(T13&lt;&gt;0,MAX(T13*T14*S14*R14*Q14*P14*O14*N14*M14,U13*U14*T14*S14*R14*Q14*P14*O14*N14*M14)*E25,
IF(U13&lt;&gt;0,U13*U14*T14*S14*R14*Q14*P14*O14*N14*M14*E25,0)))))))))))))))))))</f>
        <v>0</v>
      </c>
      <c r="E42" s="196"/>
      <c r="F42" s="28"/>
      <c r="H42"/>
      <c r="I42"/>
      <c r="K42" s="106"/>
      <c r="L42" s="301" t="s">
        <v>107</v>
      </c>
      <c r="M42" s="302"/>
      <c r="N42" s="302"/>
      <c r="O42" s="302"/>
      <c r="P42" s="302"/>
      <c r="Q42" s="302"/>
      <c r="R42" s="302"/>
      <c r="S42" s="302"/>
      <c r="T42" s="302"/>
      <c r="U42" s="302"/>
      <c r="V42" s="302"/>
      <c r="W42" s="302"/>
      <c r="X42" s="302"/>
      <c r="Y42" s="303"/>
    </row>
    <row r="43" spans="1:25" ht="15" thickBot="1" x14ac:dyDescent="0.4">
      <c r="D43" s="28"/>
      <c r="E43" s="28"/>
      <c r="F43" s="28"/>
      <c r="H43"/>
      <c r="I43"/>
      <c r="K43" s="106"/>
      <c r="L43" s="58"/>
      <c r="M43" s="58"/>
      <c r="N43" s="58"/>
      <c r="O43" s="58"/>
      <c r="P43" s="58"/>
      <c r="Q43" s="58"/>
      <c r="R43" s="58"/>
      <c r="S43" s="58"/>
      <c r="T43" s="58"/>
      <c r="U43" s="58"/>
      <c r="V43" s="58"/>
      <c r="W43" s="58"/>
      <c r="X43" s="58"/>
      <c r="Y43" s="58"/>
    </row>
    <row r="44" spans="1:25" ht="15" customHeight="1" thickBot="1" x14ac:dyDescent="0.4">
      <c r="A44" s="271" t="s">
        <v>103</v>
      </c>
      <c r="B44" s="272"/>
      <c r="C44" s="273"/>
      <c r="D44" s="88">
        <f>B21</f>
        <v>0</v>
      </c>
      <c r="E44" s="172"/>
      <c r="F44" s="26"/>
      <c r="H44"/>
      <c r="I44"/>
      <c r="K44" s="106"/>
      <c r="L44" s="301" t="s">
        <v>108</v>
      </c>
      <c r="M44" s="302"/>
      <c r="N44" s="302"/>
      <c r="O44" s="302"/>
      <c r="P44" s="302"/>
      <c r="Q44" s="302"/>
      <c r="R44" s="302"/>
      <c r="S44" s="302"/>
      <c r="T44" s="302"/>
      <c r="U44" s="302"/>
      <c r="V44" s="302"/>
      <c r="W44" s="302"/>
      <c r="X44" s="302"/>
      <c r="Y44" s="303"/>
    </row>
    <row r="45" spans="1:25" ht="15" thickBot="1" x14ac:dyDescent="0.4">
      <c r="A45" s="26"/>
      <c r="B45" s="26"/>
      <c r="C45" s="26"/>
      <c r="D45" s="26"/>
      <c r="E45" s="26"/>
      <c r="F45" s="26"/>
      <c r="H45"/>
      <c r="I45"/>
      <c r="K45" s="106"/>
      <c r="L45" s="58"/>
      <c r="M45" s="58"/>
      <c r="N45" s="58"/>
      <c r="O45" s="58"/>
      <c r="P45" s="58"/>
      <c r="Q45" s="58"/>
      <c r="R45" s="58"/>
      <c r="S45" s="58"/>
      <c r="T45" s="58"/>
      <c r="U45" s="58"/>
      <c r="V45" s="58"/>
      <c r="W45" s="58"/>
      <c r="X45" s="58"/>
      <c r="Y45" s="58"/>
    </row>
    <row r="46" spans="1:25" x14ac:dyDescent="0.35">
      <c r="A46" s="274" t="s">
        <v>1</v>
      </c>
      <c r="B46" s="275"/>
      <c r="C46" s="275"/>
      <c r="D46" s="275"/>
      <c r="E46" s="275"/>
      <c r="F46" s="275"/>
      <c r="G46" s="275"/>
      <c r="H46" s="275"/>
      <c r="I46" s="275"/>
      <c r="J46" s="276"/>
      <c r="K46" s="106"/>
      <c r="L46" s="58"/>
      <c r="M46" s="58"/>
      <c r="N46" s="58"/>
      <c r="O46" s="58"/>
      <c r="P46" s="58"/>
      <c r="Q46" s="58"/>
      <c r="R46" s="58"/>
      <c r="S46" s="58"/>
      <c r="T46" s="58"/>
      <c r="U46" s="58"/>
      <c r="V46" s="58"/>
      <c r="W46" s="58"/>
      <c r="X46" s="58"/>
      <c r="Y46" s="58"/>
    </row>
    <row r="47" spans="1:25" ht="15" thickBot="1" x14ac:dyDescent="0.4">
      <c r="A47" s="41" t="s">
        <v>39</v>
      </c>
      <c r="B47" s="42" t="s">
        <v>7</v>
      </c>
      <c r="C47" s="43">
        <v>61</v>
      </c>
      <c r="D47" s="43">
        <v>62</v>
      </c>
      <c r="E47" s="43">
        <v>63</v>
      </c>
      <c r="F47" s="43">
        <v>64</v>
      </c>
      <c r="G47" s="43">
        <v>65</v>
      </c>
      <c r="H47" s="43">
        <v>66</v>
      </c>
      <c r="I47" s="75">
        <v>67</v>
      </c>
      <c r="J47" s="75">
        <v>68</v>
      </c>
      <c r="K47" s="106"/>
      <c r="L47" s="58"/>
      <c r="M47" s="58"/>
      <c r="N47" s="58"/>
      <c r="O47" s="58"/>
      <c r="P47" s="58"/>
      <c r="Q47" s="58"/>
      <c r="R47" s="58"/>
      <c r="S47" s="58"/>
      <c r="T47" s="58"/>
      <c r="U47" s="58"/>
      <c r="V47" s="58"/>
      <c r="W47" s="58"/>
      <c r="X47" s="58"/>
      <c r="Y47" s="58"/>
    </row>
    <row r="48" spans="1:25" x14ac:dyDescent="0.35">
      <c r="A48" s="4" t="s">
        <v>2</v>
      </c>
      <c r="B48" s="13">
        <f>(D42*Rates!B2*F34)</f>
        <v>0</v>
      </c>
      <c r="C48" s="12">
        <f>(D42*Rates!B2*F34)</f>
        <v>0</v>
      </c>
      <c r="D48" s="12">
        <f>(D42*Rates!B2*F34)</f>
        <v>0</v>
      </c>
      <c r="E48" s="12">
        <f>(D42*Rates!B2*F34)</f>
        <v>0</v>
      </c>
      <c r="F48" s="12">
        <f>(D42*Rates!B2*F34)</f>
        <v>0</v>
      </c>
      <c r="G48" s="12">
        <f>(D42*Rates!B2*F34)</f>
        <v>0</v>
      </c>
      <c r="H48" s="12">
        <f>(D42*Rates!B2*F34)</f>
        <v>0</v>
      </c>
      <c r="I48" s="76">
        <f>(D42*Rates!B2*F34)</f>
        <v>0</v>
      </c>
      <c r="J48" s="76">
        <f>(D42*Rates!B2*F34)</f>
        <v>0</v>
      </c>
      <c r="K48" s="106"/>
      <c r="L48" s="307" t="s">
        <v>41</v>
      </c>
      <c r="M48" s="308"/>
      <c r="N48" s="308"/>
      <c r="O48" s="308"/>
      <c r="P48" s="308"/>
      <c r="Q48" s="308"/>
      <c r="R48" s="308"/>
      <c r="S48" s="308"/>
      <c r="T48" s="308"/>
      <c r="U48" s="308"/>
      <c r="V48" s="308"/>
      <c r="W48" s="308"/>
      <c r="X48" s="308"/>
      <c r="Y48" s="309"/>
    </row>
    <row r="49" spans="1:25" ht="15" thickBot="1" x14ac:dyDescent="0.4">
      <c r="A49" s="1" t="s">
        <v>3</v>
      </c>
      <c r="B49" s="14">
        <f t="shared" ref="B49" si="3">B48*3</f>
        <v>0</v>
      </c>
      <c r="C49" s="15">
        <f t="shared" ref="C49:J49" si="4">C48*3</f>
        <v>0</v>
      </c>
      <c r="D49" s="15">
        <f t="shared" si="4"/>
        <v>0</v>
      </c>
      <c r="E49" s="15">
        <f t="shared" si="4"/>
        <v>0</v>
      </c>
      <c r="F49" s="15">
        <f t="shared" si="4"/>
        <v>0</v>
      </c>
      <c r="G49" s="15">
        <f t="shared" si="4"/>
        <v>0</v>
      </c>
      <c r="H49" s="15">
        <f t="shared" si="4"/>
        <v>0</v>
      </c>
      <c r="I49" s="77">
        <f t="shared" si="4"/>
        <v>0</v>
      </c>
      <c r="J49" s="77">
        <f t="shared" si="4"/>
        <v>0</v>
      </c>
      <c r="K49" s="106"/>
      <c r="L49" s="84" t="s">
        <v>46</v>
      </c>
      <c r="M49" s="160"/>
      <c r="N49" s="160"/>
      <c r="O49" s="160"/>
      <c r="P49" s="160"/>
      <c r="Q49" s="160"/>
      <c r="R49" s="160"/>
      <c r="S49" s="160"/>
      <c r="T49" s="160"/>
      <c r="U49" s="160"/>
      <c r="V49" s="160"/>
      <c r="W49" s="160"/>
      <c r="X49" s="160"/>
      <c r="Y49" s="161"/>
    </row>
    <row r="50" spans="1:25" x14ac:dyDescent="0.35">
      <c r="K50" s="106"/>
      <c r="L50" s="58"/>
      <c r="M50" s="58"/>
      <c r="N50" s="58"/>
      <c r="O50" s="58"/>
      <c r="P50" s="58"/>
      <c r="Q50" s="58"/>
      <c r="R50" s="58"/>
      <c r="S50" s="58"/>
      <c r="T50" s="58"/>
      <c r="U50" s="58"/>
      <c r="V50" s="58"/>
      <c r="W50" s="58"/>
      <c r="X50" s="58"/>
      <c r="Y50" s="58"/>
    </row>
    <row r="51" spans="1:25" ht="15" thickBot="1" x14ac:dyDescent="0.4">
      <c r="K51" s="106"/>
      <c r="L51" s="58"/>
      <c r="M51" s="58"/>
      <c r="N51" s="58"/>
      <c r="O51" s="58"/>
      <c r="P51" s="58"/>
      <c r="Q51" s="58"/>
      <c r="R51" s="58"/>
      <c r="S51" s="58"/>
      <c r="T51" s="58"/>
      <c r="U51" s="58"/>
      <c r="V51" s="58"/>
      <c r="W51" s="58"/>
      <c r="X51" s="58"/>
      <c r="Y51" s="58"/>
    </row>
    <row r="52" spans="1:25" ht="15" thickBot="1" x14ac:dyDescent="0.4">
      <c r="A52" s="274" t="s">
        <v>4</v>
      </c>
      <c r="B52" s="275"/>
      <c r="C52" s="275"/>
      <c r="D52" s="275"/>
      <c r="E52" s="275"/>
      <c r="F52" s="275"/>
      <c r="G52" s="275"/>
      <c r="H52" s="275"/>
      <c r="I52" s="275"/>
      <c r="J52" s="276"/>
      <c r="K52" s="106"/>
      <c r="L52" s="58"/>
      <c r="M52" s="58"/>
      <c r="N52" s="58"/>
      <c r="O52" s="58"/>
      <c r="P52" s="58"/>
      <c r="Q52" s="58"/>
      <c r="R52" s="58"/>
      <c r="S52" s="58"/>
      <c r="T52" s="58"/>
      <c r="U52" s="58"/>
      <c r="V52" s="58"/>
      <c r="W52" s="58"/>
      <c r="X52" s="58"/>
      <c r="Y52" s="58"/>
    </row>
    <row r="53" spans="1:25" ht="15" thickBot="1" x14ac:dyDescent="0.4">
      <c r="A53" s="16" t="s">
        <v>40</v>
      </c>
      <c r="B53" s="17">
        <v>60</v>
      </c>
      <c r="C53" s="18">
        <v>61</v>
      </c>
      <c r="D53" s="18">
        <v>62</v>
      </c>
      <c r="E53" s="18">
        <v>63</v>
      </c>
      <c r="F53" s="18">
        <v>64</v>
      </c>
      <c r="G53" s="18" t="s">
        <v>5</v>
      </c>
      <c r="H53" s="18">
        <v>66</v>
      </c>
      <c r="I53" s="78">
        <v>67</v>
      </c>
      <c r="J53" s="78">
        <v>68</v>
      </c>
      <c r="K53" s="106"/>
      <c r="L53" s="58"/>
      <c r="M53" s="58"/>
      <c r="N53" s="58"/>
      <c r="O53" s="58"/>
      <c r="P53" s="58"/>
      <c r="Q53" s="58"/>
      <c r="R53" s="58"/>
      <c r="S53" s="58"/>
      <c r="T53" s="58"/>
      <c r="U53" s="58"/>
      <c r="V53" s="58"/>
      <c r="W53" s="58"/>
      <c r="X53" s="58"/>
      <c r="Y53" s="58"/>
    </row>
    <row r="54" spans="1:25" x14ac:dyDescent="0.35">
      <c r="A54" s="4" t="s">
        <v>2</v>
      </c>
      <c r="B54" s="11">
        <f>(($F$34*Rates!$B$3*$D$44)*ERF!C33)+(B55*ERF!C80)-(B55/12)</f>
        <v>0</v>
      </c>
      <c r="C54" s="12">
        <f>(($F$34*Rates!$B$3*$D$44)*ERF!C34)+(D55*ERF!C81)-(D55/12)</f>
        <v>0</v>
      </c>
      <c r="D54" s="12">
        <f>(($F$34*Rates!$B$3*$D$44)*ERF!C35)+(D55*ERF!C82)-(D55/12)</f>
        <v>0</v>
      </c>
      <c r="E54" s="12">
        <f>(($F$34*Rates!$B$3*$D$44)*ERF!D36)+(E55*ERF!D83)-(E55/12)</f>
        <v>0</v>
      </c>
      <c r="F54" s="12">
        <f>(($F$34*Rates!$B$3*$D$44)*ERF!C37)+(F55*ERF!C84)-(F55/12)</f>
        <v>0</v>
      </c>
      <c r="G54" s="12">
        <f>(($F$34*Rates!$B$3*$D$44)-(G55/12))</f>
        <v>0</v>
      </c>
      <c r="H54" s="12">
        <f>((($F$34-2)*Rates!$B$3*$D$44)*LRF!C30)-(H55*0)+((2*Rates!$B$3*$D$44))-(H55/12)</f>
        <v>0</v>
      </c>
      <c r="I54" s="76">
        <f>((($F$34-2)*Rates!$B$3*$D$44)*LRF!C31)-(I55*0)+((2*Rates!$B$3*$D$44))-(I55/12)</f>
        <v>0</v>
      </c>
      <c r="J54" s="76">
        <f>((($F$34-2)*Rates!$B$3*$D$44)*LRF!C32)-(J55*0)+((2*Rates!$B$3*$D$44))-(J55/12)</f>
        <v>0</v>
      </c>
      <c r="K54" s="106"/>
      <c r="L54" s="84" t="s">
        <v>43</v>
      </c>
      <c r="M54" s="160"/>
      <c r="N54" s="160"/>
      <c r="O54" s="160"/>
      <c r="P54" s="160"/>
      <c r="Q54" s="160"/>
      <c r="R54" s="160"/>
      <c r="S54" s="160"/>
      <c r="T54" s="160"/>
      <c r="U54" s="160"/>
      <c r="V54" s="160"/>
      <c r="W54" s="160"/>
      <c r="X54" s="160"/>
      <c r="Y54" s="161"/>
    </row>
    <row r="55" spans="1:25" ht="18.649999999999999" customHeight="1" thickBot="1" x14ac:dyDescent="0.4">
      <c r="A55" s="45" t="s">
        <v>6</v>
      </c>
      <c r="B55" s="74">
        <f>(B36*Rates!B2*$D$44)*3</f>
        <v>0</v>
      </c>
      <c r="C55" s="73">
        <f>(B36*Rates!B2*$D$44)*3</f>
        <v>0</v>
      </c>
      <c r="D55" s="73">
        <f>(B36*Rates!B2*$D$44)*3</f>
        <v>0</v>
      </c>
      <c r="E55" s="73">
        <f>(B36*Rates!B2*$D$44)*3</f>
        <v>0</v>
      </c>
      <c r="F55" s="73">
        <f>(B36*Rates!B2*$D$44)*3</f>
        <v>0</v>
      </c>
      <c r="G55" s="73">
        <f>(B36*Rates!B2*$D$44)*3</f>
        <v>0</v>
      </c>
      <c r="H55" s="73">
        <f>(B36*Rates!B2*$D$44)*3</f>
        <v>0</v>
      </c>
      <c r="I55" s="79">
        <f>(B36*Rates!B2*$D$44)*3</f>
        <v>0</v>
      </c>
      <c r="J55" s="79">
        <f>(B36*Rates!B2*$D$44)*3</f>
        <v>0</v>
      </c>
      <c r="K55" s="106"/>
      <c r="L55" s="307" t="s">
        <v>79</v>
      </c>
      <c r="M55" s="308"/>
      <c r="N55" s="308"/>
      <c r="O55" s="308"/>
      <c r="P55" s="308"/>
      <c r="Q55" s="308"/>
      <c r="R55" s="308"/>
      <c r="S55" s="308"/>
      <c r="T55" s="308"/>
      <c r="U55" s="308"/>
      <c r="V55" s="308"/>
      <c r="W55" s="308"/>
      <c r="X55" s="308"/>
      <c r="Y55" s="309"/>
    </row>
    <row r="56" spans="1:25" ht="14.5" customHeight="1" x14ac:dyDescent="0.35">
      <c r="A56" s="286"/>
      <c r="B56" s="289" t="s">
        <v>33</v>
      </c>
      <c r="C56" s="280"/>
      <c r="D56" s="280"/>
      <c r="E56" s="280"/>
      <c r="F56" s="280"/>
      <c r="G56" s="292"/>
      <c r="H56" s="280" t="s">
        <v>34</v>
      </c>
      <c r="I56" s="280"/>
      <c r="J56" s="281"/>
      <c r="K56" s="106"/>
      <c r="L56" s="58"/>
      <c r="M56" s="58"/>
      <c r="N56" s="58"/>
      <c r="O56" s="58"/>
      <c r="P56" s="58"/>
      <c r="Q56" s="58"/>
      <c r="R56" s="58"/>
      <c r="S56" s="58"/>
      <c r="T56" s="58"/>
      <c r="U56" s="58"/>
      <c r="V56" s="58"/>
      <c r="W56" s="58"/>
      <c r="X56" s="58"/>
      <c r="Y56" s="58"/>
    </row>
    <row r="57" spans="1:25" x14ac:dyDescent="0.35">
      <c r="A57" s="287"/>
      <c r="B57" s="290"/>
      <c r="C57" s="282"/>
      <c r="D57" s="282"/>
      <c r="E57" s="282"/>
      <c r="F57" s="282"/>
      <c r="G57" s="293"/>
      <c r="H57" s="282"/>
      <c r="I57" s="282"/>
      <c r="J57" s="283"/>
      <c r="K57" s="106"/>
      <c r="L57" s="58"/>
      <c r="M57" s="58"/>
      <c r="N57" s="58"/>
      <c r="O57" s="58"/>
      <c r="P57" s="58"/>
      <c r="Q57" s="58"/>
      <c r="R57" s="58"/>
      <c r="S57" s="58"/>
      <c r="T57" s="58"/>
      <c r="U57" s="58"/>
      <c r="V57" s="58"/>
      <c r="W57" s="58"/>
      <c r="X57" s="58"/>
      <c r="Y57" s="58"/>
    </row>
    <row r="58" spans="1:25" ht="30.65" customHeight="1" thickBot="1" x14ac:dyDescent="0.4">
      <c r="A58" s="288"/>
      <c r="B58" s="291"/>
      <c r="C58" s="284"/>
      <c r="D58" s="284"/>
      <c r="E58" s="284"/>
      <c r="F58" s="284"/>
      <c r="G58" s="294"/>
      <c r="H58" s="284"/>
      <c r="I58" s="284"/>
      <c r="J58" s="285"/>
      <c r="K58" s="106"/>
      <c r="L58" s="58"/>
      <c r="M58" s="58"/>
      <c r="N58" s="58"/>
      <c r="O58" s="58"/>
      <c r="P58" s="58"/>
      <c r="Q58" s="58"/>
      <c r="R58" s="58"/>
      <c r="S58" s="58"/>
      <c r="T58" s="58"/>
      <c r="U58" s="58"/>
      <c r="V58" s="58"/>
      <c r="W58" s="58"/>
      <c r="X58" s="58"/>
      <c r="Y58" s="58"/>
    </row>
    <row r="59" spans="1:25" x14ac:dyDescent="0.35">
      <c r="A59" s="9"/>
      <c r="B59" s="10"/>
      <c r="C59" s="10"/>
      <c r="D59" s="10"/>
      <c r="E59" s="10"/>
      <c r="F59" s="10"/>
      <c r="G59" s="10"/>
      <c r="K59" s="106"/>
      <c r="L59" s="58"/>
      <c r="M59" s="58"/>
      <c r="N59" s="58"/>
      <c r="O59" s="58"/>
      <c r="P59" s="58"/>
      <c r="Q59" s="58"/>
      <c r="R59" s="58"/>
      <c r="S59" s="58"/>
      <c r="T59" s="58"/>
      <c r="U59" s="58"/>
      <c r="V59" s="58"/>
      <c r="W59" s="58"/>
      <c r="X59" s="58"/>
      <c r="Y59" s="58"/>
    </row>
    <row r="60" spans="1:25" ht="15" thickBot="1" x14ac:dyDescent="0.4">
      <c r="A60" s="9"/>
      <c r="B60" s="10"/>
      <c r="C60" s="10"/>
      <c r="D60" s="10"/>
      <c r="E60" s="10"/>
      <c r="F60" s="10"/>
      <c r="G60" s="10"/>
      <c r="K60" s="106"/>
      <c r="L60" s="58"/>
      <c r="M60" s="58"/>
      <c r="N60" s="58"/>
      <c r="O60" s="58"/>
      <c r="P60" s="58"/>
      <c r="Q60" s="58"/>
      <c r="R60" s="58"/>
      <c r="S60" s="58"/>
      <c r="T60" s="58"/>
      <c r="U60" s="58"/>
      <c r="V60" s="58"/>
      <c r="W60" s="58"/>
      <c r="X60" s="58"/>
      <c r="Y60" s="58"/>
    </row>
    <row r="61" spans="1:25" ht="16" customHeight="1" thickBot="1" x14ac:dyDescent="0.4">
      <c r="A61" s="277" t="s">
        <v>78</v>
      </c>
      <c r="B61" s="278"/>
      <c r="C61" s="278"/>
      <c r="D61" s="278"/>
      <c r="E61" s="278"/>
      <c r="F61" s="278"/>
      <c r="G61" s="278"/>
      <c r="H61" s="278"/>
      <c r="I61" s="278"/>
      <c r="J61" s="279"/>
      <c r="K61" s="106"/>
      <c r="L61" s="58"/>
      <c r="M61" s="58"/>
      <c r="N61" s="58"/>
      <c r="O61" s="58"/>
      <c r="P61" s="58"/>
      <c r="Q61" s="58"/>
      <c r="R61" s="58"/>
      <c r="S61" s="58"/>
      <c r="T61" s="58"/>
      <c r="U61" s="58"/>
      <c r="V61" s="58"/>
      <c r="W61" s="58"/>
      <c r="X61" s="58"/>
      <c r="Y61" s="58"/>
    </row>
    <row r="62" spans="1:25" ht="15" thickBot="1" x14ac:dyDescent="0.4">
      <c r="A62" s="16" t="s">
        <v>39</v>
      </c>
      <c r="B62" s="17">
        <v>60</v>
      </c>
      <c r="C62" s="18">
        <v>61</v>
      </c>
      <c r="D62" s="18">
        <v>62</v>
      </c>
      <c r="E62" s="18">
        <v>63</v>
      </c>
      <c r="F62" s="18">
        <v>64</v>
      </c>
      <c r="G62" s="18" t="s">
        <v>5</v>
      </c>
      <c r="H62" s="18">
        <v>66</v>
      </c>
      <c r="I62" s="78">
        <v>67</v>
      </c>
      <c r="J62" s="78">
        <v>68</v>
      </c>
      <c r="K62" s="106"/>
      <c r="L62" s="58"/>
      <c r="M62" s="58"/>
      <c r="N62" s="58"/>
      <c r="O62" s="58"/>
      <c r="P62" s="58"/>
      <c r="Q62" s="58"/>
      <c r="R62" s="58"/>
      <c r="S62" s="58"/>
      <c r="T62" s="58"/>
      <c r="U62" s="58"/>
      <c r="V62" s="58"/>
      <c r="W62" s="58"/>
      <c r="X62" s="58"/>
      <c r="Y62" s="58"/>
    </row>
    <row r="63" spans="1:25" x14ac:dyDescent="0.35">
      <c r="A63" s="4" t="s">
        <v>2</v>
      </c>
      <c r="B63" s="11">
        <f>(($F$34*Rates!$B$3*$D$44)*ERF!C33)+(B55*ERF!C80)-(B64/12)</f>
        <v>0</v>
      </c>
      <c r="C63" s="12">
        <f>(($F$34*Rates!$B$3*$D$44)*ERF!C34)+(C55*ERF!C81)-(C64/12)</f>
        <v>0</v>
      </c>
      <c r="D63" s="12">
        <f>(($F$34*Rates!$B$3*$D$44)*ERF!C35)+(D55*ERF!C82)-(D64/12)</f>
        <v>0</v>
      </c>
      <c r="E63" s="12">
        <f>(($F$34*Rates!$B$3*$D$44)*ERF!C36)+(E55*ERF!C83)-(E64/12)</f>
        <v>0</v>
      </c>
      <c r="F63" s="12">
        <f>(($F$34*Rates!$B$3*$D$44)*ERF!C37)+(F55*ERF!C84)-(F64/12)</f>
        <v>0</v>
      </c>
      <c r="G63" s="12">
        <f>(($F$34*Rates!$B$3*$D$44)-(G64/12))</f>
        <v>0</v>
      </c>
      <c r="H63" s="12">
        <f>((($F$34-2)*Rates!$B$3*$D$44)*LRF!C30)-(H55*0)+((2*Rates!$B$3*$D$44))-(H64/12)</f>
        <v>0</v>
      </c>
      <c r="I63" s="76">
        <f>((($F$34-2)*Rates!$B$3*$D$44)*LRF!C31)-(I55*0)+((2*Rates!$B$3*$D$44))-(I64/12)</f>
        <v>0</v>
      </c>
      <c r="J63" s="76">
        <f>((($F$34-2)*Rates!$B$3*$D$44)*LRF!C32)-(J55*0)+((2*Rates!$B$3*$D$44))-(J64/12)</f>
        <v>0</v>
      </c>
      <c r="K63" s="106"/>
      <c r="L63" s="307" t="s">
        <v>42</v>
      </c>
      <c r="M63" s="308"/>
      <c r="N63" s="308"/>
      <c r="O63" s="308"/>
      <c r="P63" s="308"/>
      <c r="Q63" s="308"/>
      <c r="R63" s="308"/>
      <c r="S63" s="308"/>
      <c r="T63" s="308"/>
      <c r="U63" s="308"/>
      <c r="V63" s="308"/>
      <c r="W63" s="308"/>
      <c r="X63" s="308"/>
      <c r="Y63" s="309"/>
    </row>
    <row r="64" spans="1:25" ht="15" thickBot="1" x14ac:dyDescent="0.4">
      <c r="A64" s="46" t="s">
        <v>35</v>
      </c>
      <c r="B64" s="74">
        <f t="shared" ref="B64" si="5">B49</f>
        <v>0</v>
      </c>
      <c r="C64" s="73">
        <f t="shared" ref="C64:J64" si="6">C49</f>
        <v>0</v>
      </c>
      <c r="D64" s="73">
        <f t="shared" si="6"/>
        <v>0</v>
      </c>
      <c r="E64" s="73">
        <f t="shared" si="6"/>
        <v>0</v>
      </c>
      <c r="F64" s="73">
        <f t="shared" si="6"/>
        <v>0</v>
      </c>
      <c r="G64" s="73">
        <f t="shared" si="6"/>
        <v>0</v>
      </c>
      <c r="H64" s="73">
        <f t="shared" si="6"/>
        <v>0</v>
      </c>
      <c r="I64" s="79">
        <f t="shared" si="6"/>
        <v>0</v>
      </c>
      <c r="J64" s="79">
        <f t="shared" si="6"/>
        <v>0</v>
      </c>
      <c r="K64" s="106"/>
      <c r="L64" s="307" t="s">
        <v>45</v>
      </c>
      <c r="M64" s="308"/>
      <c r="N64" s="308"/>
      <c r="O64" s="308"/>
      <c r="P64" s="308"/>
      <c r="Q64" s="308"/>
      <c r="R64" s="308"/>
      <c r="S64" s="308"/>
      <c r="T64" s="308"/>
      <c r="U64" s="308"/>
      <c r="V64" s="308"/>
      <c r="W64" s="308"/>
      <c r="X64" s="308"/>
      <c r="Y64" s="309"/>
    </row>
    <row r="65" spans="1:25" ht="14.5" customHeight="1" x14ac:dyDescent="0.35">
      <c r="A65" s="286"/>
      <c r="B65" s="289" t="s">
        <v>33</v>
      </c>
      <c r="C65" s="280"/>
      <c r="D65" s="280"/>
      <c r="E65" s="280"/>
      <c r="F65" s="280"/>
      <c r="G65" s="292"/>
      <c r="H65" s="280" t="s">
        <v>34</v>
      </c>
      <c r="I65" s="280"/>
      <c r="J65" s="281"/>
      <c r="K65" s="106"/>
      <c r="L65" s="58"/>
      <c r="M65" s="58"/>
      <c r="N65" s="58"/>
      <c r="O65" s="58"/>
      <c r="P65" s="58"/>
      <c r="Q65" s="58"/>
      <c r="R65" s="58"/>
      <c r="S65" s="58"/>
      <c r="T65" s="58"/>
      <c r="U65" s="58"/>
      <c r="V65" s="58"/>
      <c r="W65" s="58"/>
      <c r="X65" s="58"/>
      <c r="Y65" s="58"/>
    </row>
    <row r="66" spans="1:25" x14ac:dyDescent="0.35">
      <c r="A66" s="287"/>
      <c r="B66" s="290"/>
      <c r="C66" s="282"/>
      <c r="D66" s="282"/>
      <c r="E66" s="282"/>
      <c r="F66" s="282"/>
      <c r="G66" s="293"/>
      <c r="H66" s="282"/>
      <c r="I66" s="282"/>
      <c r="J66" s="283"/>
      <c r="K66" s="106"/>
      <c r="L66" s="58"/>
      <c r="M66" s="58"/>
      <c r="N66" s="58"/>
      <c r="O66" s="58"/>
      <c r="P66" s="58"/>
      <c r="Q66" s="58"/>
      <c r="R66" s="58"/>
      <c r="S66" s="58"/>
      <c r="T66" s="58"/>
      <c r="U66" s="58"/>
      <c r="V66" s="58"/>
      <c r="W66" s="58"/>
      <c r="X66" s="58"/>
      <c r="Y66" s="58"/>
    </row>
    <row r="67" spans="1:25" ht="32.15" customHeight="1" thickBot="1" x14ac:dyDescent="0.4">
      <c r="A67" s="288"/>
      <c r="B67" s="291"/>
      <c r="C67" s="284"/>
      <c r="D67" s="284"/>
      <c r="E67" s="284"/>
      <c r="F67" s="284"/>
      <c r="G67" s="294"/>
      <c r="H67" s="284"/>
      <c r="I67" s="284"/>
      <c r="J67" s="285"/>
      <c r="K67" s="106"/>
      <c r="L67" s="58"/>
      <c r="M67" s="58"/>
      <c r="N67" s="58"/>
      <c r="O67" s="58"/>
      <c r="P67" s="58"/>
      <c r="Q67" s="58"/>
      <c r="R67" s="58"/>
      <c r="S67" s="58"/>
      <c r="T67" s="58"/>
      <c r="U67" s="58"/>
      <c r="V67" s="58"/>
      <c r="W67" s="58"/>
      <c r="X67" s="58"/>
      <c r="Y67" s="58"/>
    </row>
    <row r="68" spans="1:25" ht="15" thickBot="1" x14ac:dyDescent="0.4">
      <c r="H68"/>
      <c r="I68"/>
      <c r="K68" s="106"/>
      <c r="L68" s="58"/>
      <c r="M68" s="58"/>
      <c r="N68" s="58"/>
      <c r="O68" s="58"/>
      <c r="P68" s="58"/>
      <c r="Q68" s="58"/>
      <c r="R68" s="58"/>
      <c r="S68" s="58"/>
      <c r="T68" s="58"/>
      <c r="U68" s="58"/>
      <c r="V68" s="58"/>
      <c r="W68" s="58"/>
      <c r="X68" s="58"/>
      <c r="Y68" s="58"/>
    </row>
    <row r="69" spans="1:25" ht="14.5" customHeight="1" thickBot="1" x14ac:dyDescent="0.4">
      <c r="A69" s="267" t="s">
        <v>81</v>
      </c>
      <c r="B69" s="153">
        <f>B63-B48</f>
        <v>0</v>
      </c>
      <c r="C69" s="154">
        <f t="shared" ref="C69:J69" si="7">C63-C48</f>
        <v>0</v>
      </c>
      <c r="D69" s="154">
        <f t="shared" si="7"/>
        <v>0</v>
      </c>
      <c r="E69" s="154">
        <f t="shared" si="7"/>
        <v>0</v>
      </c>
      <c r="F69" s="154">
        <f t="shared" si="7"/>
        <v>0</v>
      </c>
      <c r="G69" s="154">
        <f t="shared" si="7"/>
        <v>0</v>
      </c>
      <c r="H69" s="154">
        <f t="shared" si="7"/>
        <v>0</v>
      </c>
      <c r="I69" s="154">
        <f t="shared" si="7"/>
        <v>0</v>
      </c>
      <c r="J69" s="162">
        <f t="shared" si="7"/>
        <v>0</v>
      </c>
      <c r="K69" s="106"/>
      <c r="L69" s="228" t="s">
        <v>84</v>
      </c>
      <c r="M69" s="229"/>
      <c r="N69" s="229"/>
      <c r="O69" s="229"/>
      <c r="P69" s="229"/>
      <c r="Q69" s="229"/>
      <c r="R69" s="229"/>
      <c r="S69" s="229"/>
      <c r="T69" s="229"/>
      <c r="U69" s="229"/>
      <c r="V69" s="229"/>
      <c r="W69" s="229"/>
      <c r="X69" s="229"/>
      <c r="Y69" s="230"/>
    </row>
    <row r="70" spans="1:25" x14ac:dyDescent="0.35">
      <c r="A70" s="268"/>
      <c r="B70" s="270"/>
      <c r="C70" s="270"/>
      <c r="D70" s="270"/>
      <c r="E70" s="270"/>
      <c r="F70" s="270"/>
      <c r="G70" s="270"/>
      <c r="H70" s="270"/>
      <c r="I70" s="270"/>
      <c r="J70" s="270"/>
      <c r="K70" s="106"/>
      <c r="L70" s="231"/>
      <c r="M70" s="232"/>
      <c r="N70" s="232"/>
      <c r="O70" s="232"/>
      <c r="P70" s="232"/>
      <c r="Q70" s="232"/>
      <c r="R70" s="232"/>
      <c r="S70" s="232"/>
      <c r="T70" s="232"/>
      <c r="U70" s="232"/>
      <c r="V70" s="232"/>
      <c r="W70" s="232"/>
      <c r="X70" s="232"/>
      <c r="Y70" s="233"/>
    </row>
    <row r="71" spans="1:25" ht="15" thickBot="1" x14ac:dyDescent="0.4">
      <c r="A71" s="269"/>
      <c r="B71" s="270"/>
      <c r="C71" s="270"/>
      <c r="D71" s="270"/>
      <c r="E71" s="270"/>
      <c r="F71" s="270"/>
      <c r="G71" s="270"/>
      <c r="H71" s="270"/>
      <c r="I71" s="270"/>
      <c r="J71" s="270"/>
      <c r="K71" s="23"/>
      <c r="L71"/>
    </row>
    <row r="72" spans="1:25" x14ac:dyDescent="0.35">
      <c r="H72"/>
      <c r="I72"/>
      <c r="J72"/>
      <c r="K72" s="23"/>
      <c r="L72"/>
    </row>
    <row r="73" spans="1:25" x14ac:dyDescent="0.35">
      <c r="H73"/>
      <c r="I73"/>
      <c r="J73"/>
      <c r="K73" s="23"/>
      <c r="L73"/>
    </row>
    <row r="74" spans="1:25" x14ac:dyDescent="0.35">
      <c r="H74"/>
      <c r="I74"/>
      <c r="J74"/>
      <c r="K74" s="23"/>
      <c r="L74"/>
    </row>
    <row r="75" spans="1:25" x14ac:dyDescent="0.35">
      <c r="H75"/>
      <c r="I75"/>
      <c r="J75"/>
      <c r="K75" s="23"/>
      <c r="L75"/>
    </row>
    <row r="76" spans="1:25" x14ac:dyDescent="0.35">
      <c r="H76"/>
      <c r="I76"/>
      <c r="J76"/>
      <c r="K76" s="23"/>
      <c r="L76"/>
    </row>
    <row r="77" spans="1:25" x14ac:dyDescent="0.35">
      <c r="H77"/>
      <c r="I77"/>
      <c r="J77"/>
      <c r="K77" s="23"/>
      <c r="L77"/>
    </row>
    <row r="78" spans="1:25" x14ac:dyDescent="0.35">
      <c r="H78"/>
      <c r="I78"/>
      <c r="J78"/>
      <c r="K78" s="23"/>
      <c r="L78"/>
    </row>
    <row r="79" spans="1:25" x14ac:dyDescent="0.35">
      <c r="H79"/>
      <c r="I79"/>
      <c r="J79"/>
      <c r="K79" s="23"/>
      <c r="L79"/>
    </row>
  </sheetData>
  <sheetProtection algorithmName="SHA-512" hashValue="6EZuodkQjzUle56hfX+6eOMPgumlib4Nn04LW/ogPhbPDYQp6/tFIJSy7DRZSZITG+ES+8DfGBFxknOjZ+ShMw==" saltValue="+ox7u3YHshaNTz4jz9UEVA==" spinCount="100000" sheet="1" selectLockedCells="1"/>
  <mergeCells count="36">
    <mergeCell ref="L48:Y48"/>
    <mergeCell ref="L55:Y55"/>
    <mergeCell ref="L63:Y63"/>
    <mergeCell ref="L64:Y64"/>
    <mergeCell ref="L42:Y42"/>
    <mergeCell ref="L44:Y44"/>
    <mergeCell ref="L5:Y6"/>
    <mergeCell ref="L8:Y9"/>
    <mergeCell ref="L28:Y28"/>
    <mergeCell ref="L29:Y29"/>
    <mergeCell ref="L30:Y31"/>
    <mergeCell ref="D1:F1"/>
    <mergeCell ref="A42:C42"/>
    <mergeCell ref="A44:C44"/>
    <mergeCell ref="E70:E71"/>
    <mergeCell ref="F70:F71"/>
    <mergeCell ref="A46:J46"/>
    <mergeCell ref="A52:J52"/>
    <mergeCell ref="A61:J61"/>
    <mergeCell ref="H56:J58"/>
    <mergeCell ref="H65:J67"/>
    <mergeCell ref="A65:A67"/>
    <mergeCell ref="A56:A58"/>
    <mergeCell ref="B56:F58"/>
    <mergeCell ref="G56:G58"/>
    <mergeCell ref="B65:F67"/>
    <mergeCell ref="G65:G67"/>
    <mergeCell ref="A69:A71"/>
    <mergeCell ref="B70:B71"/>
    <mergeCell ref="C70:C71"/>
    <mergeCell ref="D70:D71"/>
    <mergeCell ref="L69:Y70"/>
    <mergeCell ref="G70:G71"/>
    <mergeCell ref="H70:H71"/>
    <mergeCell ref="I70:I71"/>
    <mergeCell ref="J70:J71"/>
  </mergeCells>
  <dataValidations count="5">
    <dataValidation type="date" showInputMessage="1" showErrorMessage="1" sqref="F29 F7:F8 F5 P12 F10:F11 F21:F26" xr:uid="{14A5F06D-BD59-4728-96E9-DDA6FD9C83FD}">
      <formula1>28946</formula1>
      <formula2>39539</formula2>
    </dataValidation>
    <dataValidation type="decimal" allowBlank="1" showInputMessage="1" showErrorMessage="1" sqref="F33:F35" xr:uid="{35ADB278-304A-4604-AF0F-A31C1FEED563}">
      <formula1>0</formula1>
      <formula2>14</formula2>
    </dataValidation>
    <dataValidation type="list" showInputMessage="1" showErrorMessage="1" sqref="F30" xr:uid="{DAF6ADAE-84EA-46F2-A8F1-FF7273BBA43B}">
      <formula1>"Full-Time (100%),Part-Time (90%),Part-Time (80%),Part-Time (70%),Part-Time (60%),Part-Time (50%)"</formula1>
    </dataValidation>
    <dataValidation type="decimal" allowBlank="1" showInputMessage="1" showErrorMessage="1" sqref="F34" xr:uid="{046E0A90-A59D-44B5-8EA9-77C48061C3D4}">
      <formula1>0</formula1>
      <formula2>45</formula2>
    </dataValidation>
    <dataValidation type="whole" showInputMessage="1" showErrorMessage="1" errorTitle="Information" error="If you plan to retire in 10 years or more, kindly use the 'Basic Pay' illustrator." sqref="F28" xr:uid="{E0CB3E67-04E2-41B2-AB91-D9D7624DE1B4}">
      <formula1>0</formula1>
      <formula2>9</formula2>
    </dataValidation>
  </dataValidations>
  <hyperlinks>
    <hyperlink ref="A1" location="'Home Page'!A1" display="Go to Homepage" xr:uid="{78BA413D-E70D-4FE4-A956-F917BE90D2FB}"/>
  </hyperlink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5DBDB-B431-40A2-91EA-2574923A685B}">
  <dimension ref="A1:O85"/>
  <sheetViews>
    <sheetView topLeftCell="A86" workbookViewId="0">
      <selection activeCell="A86" sqref="A86"/>
    </sheetView>
  </sheetViews>
  <sheetFormatPr defaultColWidth="8.81640625" defaultRowHeight="14.5" x14ac:dyDescent="0.35"/>
  <cols>
    <col min="2" max="2" width="13.453125" customWidth="1"/>
  </cols>
  <sheetData>
    <row r="1" spans="1:15" hidden="1" x14ac:dyDescent="0.35">
      <c r="A1" s="21" t="s">
        <v>28</v>
      </c>
    </row>
    <row r="2" spans="1:15" hidden="1" x14ac:dyDescent="0.35">
      <c r="A2" s="5" t="s">
        <v>8</v>
      </c>
      <c r="B2" s="6"/>
      <c r="C2" s="6"/>
      <c r="D2" s="6"/>
      <c r="E2" s="6"/>
      <c r="F2" s="6"/>
      <c r="G2" s="6"/>
      <c r="H2" s="6"/>
      <c r="I2" s="6"/>
      <c r="J2" s="6"/>
      <c r="K2" s="6"/>
      <c r="L2" s="6"/>
      <c r="M2" s="6"/>
      <c r="N2" s="6"/>
      <c r="O2" s="6"/>
    </row>
    <row r="3" spans="1:15" hidden="1" x14ac:dyDescent="0.35">
      <c r="A3" s="6"/>
      <c r="B3" s="6"/>
      <c r="C3" s="6"/>
      <c r="D3" s="6"/>
      <c r="E3" s="6"/>
      <c r="F3" s="6"/>
      <c r="G3" s="6"/>
      <c r="H3" s="6"/>
      <c r="I3" s="6"/>
      <c r="J3" s="6"/>
      <c r="K3" s="6"/>
      <c r="L3" s="6"/>
      <c r="M3" s="6"/>
      <c r="N3" s="6"/>
      <c r="O3" s="6"/>
    </row>
    <row r="4" spans="1:15" hidden="1" x14ac:dyDescent="0.35">
      <c r="A4" s="6"/>
      <c r="B4" s="3" t="s">
        <v>9</v>
      </c>
      <c r="C4" s="3">
        <v>0</v>
      </c>
      <c r="D4" s="3">
        <v>1</v>
      </c>
      <c r="E4" s="3">
        <v>2</v>
      </c>
      <c r="F4" s="3">
        <v>3</v>
      </c>
      <c r="G4" s="3">
        <v>4</v>
      </c>
      <c r="H4" s="3">
        <v>5</v>
      </c>
      <c r="I4" s="3">
        <v>6</v>
      </c>
      <c r="J4" s="3">
        <v>7</v>
      </c>
      <c r="K4" s="3">
        <v>8</v>
      </c>
      <c r="L4" s="3">
        <v>9</v>
      </c>
      <c r="M4" s="3">
        <v>10</v>
      </c>
      <c r="N4" s="3">
        <v>11</v>
      </c>
      <c r="O4" s="6"/>
    </row>
    <row r="5" spans="1:15" hidden="1" x14ac:dyDescent="0.35">
      <c r="A5" s="6"/>
      <c r="B5" s="310" t="s">
        <v>10</v>
      </c>
      <c r="C5" s="310"/>
      <c r="D5" s="310"/>
      <c r="E5" s="310"/>
      <c r="F5" s="310"/>
      <c r="G5" s="310"/>
      <c r="H5" s="310"/>
      <c r="I5" s="310"/>
      <c r="J5" s="310"/>
      <c r="K5" s="310"/>
      <c r="L5" s="310"/>
      <c r="M5" s="310"/>
      <c r="N5" s="310"/>
      <c r="O5" s="6"/>
    </row>
    <row r="6" spans="1:15" hidden="1" x14ac:dyDescent="0.35">
      <c r="A6" s="6"/>
      <c r="B6" s="3" t="s">
        <v>11</v>
      </c>
      <c r="C6" s="3"/>
      <c r="D6" s="3"/>
      <c r="E6" s="3"/>
      <c r="F6" s="3"/>
      <c r="G6" s="3"/>
      <c r="H6" s="3"/>
      <c r="I6" s="3"/>
      <c r="J6" s="3"/>
      <c r="K6" s="3"/>
      <c r="L6" s="3"/>
      <c r="M6" s="3"/>
      <c r="N6" s="3"/>
      <c r="O6" s="6"/>
    </row>
    <row r="7" spans="1:15" hidden="1" x14ac:dyDescent="0.35">
      <c r="A7" s="6"/>
      <c r="B7" s="3">
        <v>50</v>
      </c>
      <c r="C7" s="19">
        <v>0.68200000000000005</v>
      </c>
      <c r="D7" s="7">
        <v>0.68400000000000005</v>
      </c>
      <c r="E7" s="7">
        <v>0.68600000000000005</v>
      </c>
      <c r="F7" s="7">
        <v>0.68799999999999994</v>
      </c>
      <c r="G7" s="7">
        <v>0.68899999999999995</v>
      </c>
      <c r="H7" s="7">
        <v>0.69099999999999995</v>
      </c>
      <c r="I7" s="7">
        <v>0.69299999999999995</v>
      </c>
      <c r="J7" s="7">
        <v>0.69499999999999995</v>
      </c>
      <c r="K7" s="7">
        <v>0.69699999999999995</v>
      </c>
      <c r="L7" s="7">
        <v>0.69899999999999995</v>
      </c>
      <c r="M7" s="7">
        <v>0.7</v>
      </c>
      <c r="N7" s="7">
        <v>0.70199999999999996</v>
      </c>
      <c r="O7" s="6"/>
    </row>
    <row r="8" spans="1:15" hidden="1" x14ac:dyDescent="0.35">
      <c r="A8" s="6"/>
      <c r="B8" s="3">
        <v>51</v>
      </c>
      <c r="C8" s="19">
        <v>0.70399999999999996</v>
      </c>
      <c r="D8" s="7">
        <v>0.70599999999999996</v>
      </c>
      <c r="E8" s="7">
        <v>0.70799999999999996</v>
      </c>
      <c r="F8" s="7">
        <v>0.71</v>
      </c>
      <c r="G8" s="7">
        <v>0.71199999999999997</v>
      </c>
      <c r="H8" s="7">
        <v>0.71399999999999997</v>
      </c>
      <c r="I8" s="7">
        <v>0.71599999999999997</v>
      </c>
      <c r="J8" s="7">
        <v>0.71799999999999997</v>
      </c>
      <c r="K8" s="7">
        <v>0.72</v>
      </c>
      <c r="L8" s="7">
        <v>0.72199999999999998</v>
      </c>
      <c r="M8" s="7">
        <v>0.72399999999999998</v>
      </c>
      <c r="N8" s="7">
        <v>0.72599999999999998</v>
      </c>
      <c r="O8" s="6"/>
    </row>
    <row r="9" spans="1:15" hidden="1" x14ac:dyDescent="0.35">
      <c r="A9" s="6"/>
      <c r="B9" s="3">
        <v>52</v>
      </c>
      <c r="C9" s="19">
        <v>0.72799999999999998</v>
      </c>
      <c r="D9" s="7">
        <v>0.73</v>
      </c>
      <c r="E9" s="7">
        <v>0.73199999999999998</v>
      </c>
      <c r="F9" s="7">
        <v>0.73499999999999999</v>
      </c>
      <c r="G9" s="7">
        <v>0.73699999999999999</v>
      </c>
      <c r="H9" s="7">
        <v>0.73899999999999999</v>
      </c>
      <c r="I9" s="7">
        <v>0.74099999999999999</v>
      </c>
      <c r="J9" s="7">
        <v>0.74299999999999999</v>
      </c>
      <c r="K9" s="7">
        <v>0.745</v>
      </c>
      <c r="L9" s="7">
        <v>0.748</v>
      </c>
      <c r="M9" s="7">
        <v>0.75</v>
      </c>
      <c r="N9" s="7">
        <v>0.752</v>
      </c>
      <c r="O9" s="6"/>
    </row>
    <row r="10" spans="1:15" hidden="1" x14ac:dyDescent="0.35">
      <c r="A10" s="6"/>
      <c r="B10" s="3">
        <v>53</v>
      </c>
      <c r="C10" s="19">
        <v>0.754</v>
      </c>
      <c r="D10" s="7">
        <v>0.75600000000000001</v>
      </c>
      <c r="E10" s="7">
        <v>0.75900000000000001</v>
      </c>
      <c r="F10" s="7">
        <v>0.76100000000000001</v>
      </c>
      <c r="G10" s="7">
        <v>0.76300000000000001</v>
      </c>
      <c r="H10" s="7">
        <v>0.76600000000000001</v>
      </c>
      <c r="I10" s="7">
        <v>0.76800000000000002</v>
      </c>
      <c r="J10" s="7">
        <v>0.77</v>
      </c>
      <c r="K10" s="7">
        <v>0.77300000000000002</v>
      </c>
      <c r="L10" s="7">
        <v>0.77500000000000002</v>
      </c>
      <c r="M10" s="7">
        <v>0.77700000000000002</v>
      </c>
      <c r="N10" s="7">
        <v>0.78</v>
      </c>
      <c r="O10" s="6"/>
    </row>
    <row r="11" spans="1:15" hidden="1" x14ac:dyDescent="0.35">
      <c r="A11" s="6"/>
      <c r="B11" s="3">
        <v>54</v>
      </c>
      <c r="C11" s="19">
        <v>0.78200000000000003</v>
      </c>
      <c r="D11" s="7">
        <v>0.78500000000000003</v>
      </c>
      <c r="E11" s="7">
        <v>0.78700000000000003</v>
      </c>
      <c r="F11" s="7">
        <v>0.79</v>
      </c>
      <c r="G11" s="7">
        <v>0.79200000000000004</v>
      </c>
      <c r="H11" s="7">
        <v>0.79500000000000004</v>
      </c>
      <c r="I11" s="7">
        <v>0.79700000000000004</v>
      </c>
      <c r="J11" s="7">
        <v>0.8</v>
      </c>
      <c r="K11" s="7">
        <v>0.80200000000000005</v>
      </c>
      <c r="L11" s="7">
        <v>0.80500000000000005</v>
      </c>
      <c r="M11" s="7">
        <v>0.80700000000000005</v>
      </c>
      <c r="N11" s="7">
        <v>0.81</v>
      </c>
      <c r="O11" s="6"/>
    </row>
    <row r="12" spans="1:15" hidden="1" x14ac:dyDescent="0.35">
      <c r="A12" s="6"/>
      <c r="B12" s="3">
        <v>55</v>
      </c>
      <c r="C12" s="19">
        <v>0.81200000000000006</v>
      </c>
      <c r="D12" s="7">
        <v>0.81499999999999995</v>
      </c>
      <c r="E12" s="7">
        <v>0.81799999999999995</v>
      </c>
      <c r="F12" s="7">
        <v>0.82</v>
      </c>
      <c r="G12" s="7">
        <v>0.82299999999999995</v>
      </c>
      <c r="H12" s="7">
        <v>0.82599999999999996</v>
      </c>
      <c r="I12" s="7">
        <v>0.82899999999999996</v>
      </c>
      <c r="J12" s="7">
        <v>0.83099999999999996</v>
      </c>
      <c r="K12" s="7">
        <v>0.83399999999999996</v>
      </c>
      <c r="L12" s="7">
        <v>0.83699999999999997</v>
      </c>
      <c r="M12" s="7">
        <v>0.84</v>
      </c>
      <c r="N12" s="7">
        <v>0.84199999999999997</v>
      </c>
      <c r="O12" s="6"/>
    </row>
    <row r="13" spans="1:15" hidden="1" x14ac:dyDescent="0.35">
      <c r="A13" s="6"/>
      <c r="B13" s="3">
        <v>56</v>
      </c>
      <c r="C13" s="19">
        <v>0.84499999999999997</v>
      </c>
      <c r="D13" s="7">
        <v>0.84799999999999998</v>
      </c>
      <c r="E13" s="7">
        <v>0.85099999999999998</v>
      </c>
      <c r="F13" s="7">
        <v>0.85399999999999998</v>
      </c>
      <c r="G13" s="7">
        <v>0.85699999999999998</v>
      </c>
      <c r="H13" s="7">
        <v>0.86</v>
      </c>
      <c r="I13" s="7">
        <v>0.86299999999999999</v>
      </c>
      <c r="J13" s="7">
        <v>0.86499999999999999</v>
      </c>
      <c r="K13" s="7">
        <v>0.86799999999999999</v>
      </c>
      <c r="L13" s="7">
        <v>0.871</v>
      </c>
      <c r="M13" s="7">
        <v>0.874</v>
      </c>
      <c r="N13" s="7">
        <v>0.877</v>
      </c>
      <c r="O13" s="6"/>
    </row>
    <row r="14" spans="1:15" hidden="1" x14ac:dyDescent="0.35">
      <c r="A14" s="6"/>
      <c r="B14" s="3">
        <v>57</v>
      </c>
      <c r="C14" s="19">
        <v>0.88</v>
      </c>
      <c r="D14" s="7">
        <v>0.88300000000000001</v>
      </c>
      <c r="E14" s="7">
        <v>0.88600000000000001</v>
      </c>
      <c r="F14" s="7">
        <v>0.88900000000000001</v>
      </c>
      <c r="G14" s="7">
        <v>0.89200000000000002</v>
      </c>
      <c r="H14" s="7">
        <v>0.89500000000000002</v>
      </c>
      <c r="I14" s="7">
        <v>0.89900000000000002</v>
      </c>
      <c r="J14" s="7">
        <v>0.90200000000000002</v>
      </c>
      <c r="K14" s="7">
        <v>0.90500000000000003</v>
      </c>
      <c r="L14" s="7">
        <v>0.90800000000000003</v>
      </c>
      <c r="M14" s="7">
        <v>0.91100000000000003</v>
      </c>
      <c r="N14" s="7">
        <v>0.91400000000000003</v>
      </c>
      <c r="O14" s="6"/>
    </row>
    <row r="15" spans="1:15" hidden="1" x14ac:dyDescent="0.35">
      <c r="A15" s="6"/>
      <c r="B15" s="3">
        <v>58</v>
      </c>
      <c r="C15" s="19">
        <v>0.91700000000000004</v>
      </c>
      <c r="D15" s="7">
        <v>0.92</v>
      </c>
      <c r="E15" s="7">
        <v>0.92400000000000004</v>
      </c>
      <c r="F15" s="7">
        <v>0.92700000000000005</v>
      </c>
      <c r="G15" s="7">
        <v>0.93</v>
      </c>
      <c r="H15" s="7">
        <v>0.93400000000000005</v>
      </c>
      <c r="I15" s="7">
        <v>0.93700000000000006</v>
      </c>
      <c r="J15" s="7">
        <v>0.94</v>
      </c>
      <c r="K15" s="7">
        <v>0.94399999999999995</v>
      </c>
      <c r="L15" s="7">
        <v>0.94699999999999995</v>
      </c>
      <c r="M15" s="7">
        <v>0.95</v>
      </c>
      <c r="N15" s="7">
        <v>0.95399999999999996</v>
      </c>
      <c r="O15" s="6"/>
    </row>
    <row r="16" spans="1:15" hidden="1" x14ac:dyDescent="0.35">
      <c r="A16" s="6"/>
      <c r="B16" s="3">
        <v>59</v>
      </c>
      <c r="C16" s="19">
        <v>0.95699999999999996</v>
      </c>
      <c r="D16" s="7">
        <v>0.96099999999999997</v>
      </c>
      <c r="E16" s="7">
        <v>0.96399999999999997</v>
      </c>
      <c r="F16" s="7">
        <v>0.96799999999999997</v>
      </c>
      <c r="G16" s="7">
        <v>0.97099999999999997</v>
      </c>
      <c r="H16" s="7">
        <v>0.97499999999999998</v>
      </c>
      <c r="I16" s="7">
        <v>0.97899999999999998</v>
      </c>
      <c r="J16" s="7">
        <v>0.98199999999999998</v>
      </c>
      <c r="K16" s="7">
        <v>0.98599999999999999</v>
      </c>
      <c r="L16" s="7">
        <v>0.98899999999999999</v>
      </c>
      <c r="M16" s="7">
        <v>0.99299999999999999</v>
      </c>
      <c r="N16" s="7">
        <v>0.996</v>
      </c>
      <c r="O16" s="6"/>
    </row>
    <row r="17" spans="1:15" hidden="1" x14ac:dyDescent="0.35">
      <c r="A17" s="22" t="s">
        <v>29</v>
      </c>
      <c r="B17" s="6"/>
      <c r="C17" s="6"/>
      <c r="D17" s="6"/>
      <c r="E17" s="8"/>
      <c r="F17" s="8"/>
      <c r="G17" s="8"/>
      <c r="H17" s="8"/>
      <c r="I17" s="8"/>
      <c r="J17" s="8"/>
      <c r="K17" s="8"/>
      <c r="L17" s="8"/>
      <c r="M17" s="8"/>
      <c r="N17" s="8"/>
      <c r="O17" s="6"/>
    </row>
    <row r="18" spans="1:15" hidden="1" x14ac:dyDescent="0.35">
      <c r="A18" s="5" t="s">
        <v>12</v>
      </c>
      <c r="B18" s="6"/>
      <c r="C18" s="6"/>
      <c r="D18" s="6"/>
      <c r="E18" s="6"/>
      <c r="F18" s="6"/>
      <c r="G18" s="6"/>
      <c r="H18" s="6"/>
      <c r="I18" s="6"/>
      <c r="J18" s="6"/>
      <c r="K18" s="6"/>
      <c r="L18" s="6"/>
      <c r="M18" s="6"/>
      <c r="N18" s="6"/>
      <c r="O18" s="6"/>
    </row>
    <row r="19" spans="1:15" hidden="1" x14ac:dyDescent="0.35">
      <c r="A19" s="6"/>
      <c r="B19" s="6"/>
      <c r="C19" s="6"/>
      <c r="D19" s="6"/>
      <c r="E19" s="6"/>
      <c r="F19" s="6"/>
      <c r="G19" s="6"/>
      <c r="H19" s="6"/>
      <c r="I19" s="6"/>
      <c r="J19" s="6"/>
      <c r="K19" s="6"/>
      <c r="L19" s="6"/>
      <c r="M19" s="6"/>
      <c r="N19" s="6"/>
      <c r="O19" s="6"/>
    </row>
    <row r="20" spans="1:15" hidden="1" x14ac:dyDescent="0.35">
      <c r="A20" s="6"/>
      <c r="B20" s="3" t="s">
        <v>9</v>
      </c>
      <c r="C20" s="3">
        <v>0</v>
      </c>
      <c r="D20" s="3">
        <v>2</v>
      </c>
      <c r="E20" s="3">
        <v>2</v>
      </c>
      <c r="F20" s="3">
        <v>3</v>
      </c>
      <c r="G20" s="3">
        <v>4</v>
      </c>
      <c r="H20" s="3">
        <v>5</v>
      </c>
      <c r="I20" s="3">
        <v>6</v>
      </c>
      <c r="J20" s="3">
        <v>7</v>
      </c>
      <c r="K20" s="3">
        <v>8</v>
      </c>
      <c r="L20" s="3">
        <v>9</v>
      </c>
      <c r="M20" s="3">
        <v>10</v>
      </c>
      <c r="N20" s="3">
        <v>11</v>
      </c>
      <c r="O20" s="6"/>
    </row>
    <row r="21" spans="1:15" hidden="1" x14ac:dyDescent="0.35">
      <c r="A21" s="6"/>
      <c r="B21" s="310" t="s">
        <v>10</v>
      </c>
      <c r="C21" s="310"/>
      <c r="D21" s="310"/>
      <c r="E21" s="310"/>
      <c r="F21" s="310"/>
      <c r="G21" s="310"/>
      <c r="H21" s="310"/>
      <c r="I21" s="310"/>
      <c r="J21" s="310"/>
      <c r="K21" s="310"/>
      <c r="L21" s="310"/>
      <c r="M21" s="310"/>
      <c r="N21" s="310"/>
      <c r="O21" s="6"/>
    </row>
    <row r="22" spans="1:15" hidden="1" x14ac:dyDescent="0.35">
      <c r="A22" s="6"/>
      <c r="B22" s="3" t="s">
        <v>11</v>
      </c>
      <c r="C22" s="3"/>
      <c r="D22" s="3"/>
      <c r="E22" s="3"/>
      <c r="F22" s="3"/>
      <c r="G22" s="3"/>
      <c r="H22" s="3"/>
      <c r="I22" s="3"/>
      <c r="J22" s="3"/>
      <c r="K22" s="3"/>
      <c r="L22" s="3"/>
      <c r="M22" s="3"/>
      <c r="N22" s="3"/>
      <c r="O22" s="6"/>
    </row>
    <row r="23" spans="1:15" hidden="1" x14ac:dyDescent="0.35">
      <c r="A23" s="6"/>
      <c r="B23" s="3">
        <v>50</v>
      </c>
      <c r="C23" s="19">
        <v>0.54100000000000004</v>
      </c>
      <c r="D23" s="7">
        <v>0.54300000000000004</v>
      </c>
      <c r="E23" s="7">
        <v>0.54400000000000004</v>
      </c>
      <c r="F23" s="7">
        <v>0.54600000000000004</v>
      </c>
      <c r="G23" s="7">
        <v>0.54700000000000004</v>
      </c>
      <c r="H23" s="7">
        <v>0.54900000000000004</v>
      </c>
      <c r="I23" s="7">
        <v>0.55000000000000004</v>
      </c>
      <c r="J23" s="7">
        <v>0.55200000000000005</v>
      </c>
      <c r="K23" s="7">
        <v>0.55300000000000005</v>
      </c>
      <c r="L23" s="7">
        <v>0.55500000000000005</v>
      </c>
      <c r="M23" s="7">
        <v>0.55600000000000005</v>
      </c>
      <c r="N23" s="7">
        <v>0.55800000000000005</v>
      </c>
      <c r="O23" s="6"/>
    </row>
    <row r="24" spans="1:15" hidden="1" x14ac:dyDescent="0.35">
      <c r="A24" s="6"/>
      <c r="B24" s="3">
        <v>51</v>
      </c>
      <c r="C24" s="19">
        <v>0.55900000000000005</v>
      </c>
      <c r="D24" s="7">
        <v>0.56100000000000005</v>
      </c>
      <c r="E24" s="7">
        <v>0.56200000000000006</v>
      </c>
      <c r="F24" s="7">
        <v>0.56399999999999995</v>
      </c>
      <c r="G24" s="7">
        <v>0.56499999999999995</v>
      </c>
      <c r="H24" s="7">
        <v>0.56699999999999995</v>
      </c>
      <c r="I24" s="7">
        <v>0.56799999999999995</v>
      </c>
      <c r="J24" s="7">
        <v>0.56999999999999995</v>
      </c>
      <c r="K24" s="7">
        <v>0.57099999999999995</v>
      </c>
      <c r="L24" s="7">
        <v>0.57299999999999995</v>
      </c>
      <c r="M24" s="7">
        <v>0.57399999999999995</v>
      </c>
      <c r="N24" s="7">
        <v>0.57599999999999996</v>
      </c>
      <c r="O24" s="6"/>
    </row>
    <row r="25" spans="1:15" hidden="1" x14ac:dyDescent="0.35">
      <c r="A25" s="6"/>
      <c r="B25" s="3">
        <v>52</v>
      </c>
      <c r="C25" s="19">
        <v>0.57699999999999996</v>
      </c>
      <c r="D25" s="7">
        <v>0.57899999999999996</v>
      </c>
      <c r="E25" s="7">
        <v>0.58099999999999996</v>
      </c>
      <c r="F25" s="7">
        <v>0.58199999999999996</v>
      </c>
      <c r="G25" s="7">
        <v>0.58399999999999996</v>
      </c>
      <c r="H25" s="7">
        <v>0.58599999999999997</v>
      </c>
      <c r="I25" s="7">
        <v>0.58799999999999997</v>
      </c>
      <c r="J25" s="7">
        <v>0.58899999999999997</v>
      </c>
      <c r="K25" s="7">
        <v>0.59099999999999997</v>
      </c>
      <c r="L25" s="7">
        <v>0.59299999999999997</v>
      </c>
      <c r="M25" s="7">
        <v>0.59499999999999997</v>
      </c>
      <c r="N25" s="7">
        <v>0.59599999999999997</v>
      </c>
      <c r="O25" s="6"/>
    </row>
    <row r="26" spans="1:15" hidden="1" x14ac:dyDescent="0.35">
      <c r="A26" s="6"/>
      <c r="B26" s="3">
        <v>53</v>
      </c>
      <c r="C26" s="19">
        <v>0.59799999999999998</v>
      </c>
      <c r="D26" s="7">
        <v>0.6</v>
      </c>
      <c r="E26" s="7">
        <v>0.60199999999999998</v>
      </c>
      <c r="F26" s="7">
        <v>0.60399999999999998</v>
      </c>
      <c r="G26" s="7">
        <v>0.60499999999999998</v>
      </c>
      <c r="H26" s="7">
        <v>0.60699999999999998</v>
      </c>
      <c r="I26" s="7">
        <v>0.60899999999999999</v>
      </c>
      <c r="J26" s="7">
        <v>0.61099999999999999</v>
      </c>
      <c r="K26" s="7">
        <v>0.61299999999999999</v>
      </c>
      <c r="L26" s="7">
        <v>0.61499999999999999</v>
      </c>
      <c r="M26" s="7">
        <v>0.61599999999999999</v>
      </c>
      <c r="N26" s="7">
        <v>0.61799999999999999</v>
      </c>
      <c r="O26" s="6"/>
    </row>
    <row r="27" spans="1:15" hidden="1" x14ac:dyDescent="0.35">
      <c r="A27" s="6"/>
      <c r="B27" s="3">
        <v>54</v>
      </c>
      <c r="C27" s="19">
        <v>0.62</v>
      </c>
      <c r="D27" s="7">
        <v>0.622</v>
      </c>
      <c r="E27" s="7">
        <v>0.624</v>
      </c>
      <c r="F27" s="7">
        <v>0.626</v>
      </c>
      <c r="G27" s="7">
        <v>0.628</v>
      </c>
      <c r="H27" s="7">
        <v>0.63</v>
      </c>
      <c r="I27" s="7">
        <v>0.63200000000000001</v>
      </c>
      <c r="J27" s="7">
        <v>0.63300000000000001</v>
      </c>
      <c r="K27" s="7">
        <v>0.63500000000000001</v>
      </c>
      <c r="L27" s="7">
        <v>0.63700000000000001</v>
      </c>
      <c r="M27" s="7">
        <v>0.63900000000000001</v>
      </c>
      <c r="N27" s="7">
        <v>0.64100000000000001</v>
      </c>
      <c r="O27" s="6"/>
    </row>
    <row r="28" spans="1:15" hidden="1" x14ac:dyDescent="0.35">
      <c r="A28" s="6"/>
      <c r="B28" s="3">
        <v>55</v>
      </c>
      <c r="C28" s="19">
        <v>0.64300000000000002</v>
      </c>
      <c r="D28" s="7">
        <v>0.64500000000000002</v>
      </c>
      <c r="E28" s="7">
        <v>0.64700000000000002</v>
      </c>
      <c r="F28" s="7">
        <v>0.65</v>
      </c>
      <c r="G28" s="7">
        <v>0.65200000000000002</v>
      </c>
      <c r="H28" s="7">
        <v>0.65400000000000003</v>
      </c>
      <c r="I28" s="7">
        <v>0.65600000000000003</v>
      </c>
      <c r="J28" s="7">
        <v>0.65800000000000003</v>
      </c>
      <c r="K28" s="7">
        <v>0.66</v>
      </c>
      <c r="L28" s="7">
        <v>0.66300000000000003</v>
      </c>
      <c r="M28" s="7">
        <v>0.66500000000000004</v>
      </c>
      <c r="N28" s="7">
        <v>0.66700000000000004</v>
      </c>
      <c r="O28" s="6"/>
    </row>
    <row r="29" spans="1:15" hidden="1" x14ac:dyDescent="0.35">
      <c r="A29" s="6"/>
      <c r="B29" s="3">
        <v>56</v>
      </c>
      <c r="C29" s="19">
        <v>0.66900000000000004</v>
      </c>
      <c r="D29" s="7">
        <v>0.67100000000000004</v>
      </c>
      <c r="E29" s="7">
        <v>0.67400000000000004</v>
      </c>
      <c r="F29" s="7">
        <v>0.67600000000000005</v>
      </c>
      <c r="G29" s="7">
        <v>0.67800000000000005</v>
      </c>
      <c r="H29" s="7">
        <v>0.68</v>
      </c>
      <c r="I29" s="7">
        <v>0.68300000000000005</v>
      </c>
      <c r="J29" s="7">
        <v>0.68500000000000005</v>
      </c>
      <c r="K29" s="7">
        <v>0.68700000000000006</v>
      </c>
      <c r="L29" s="7">
        <v>0.68899999999999995</v>
      </c>
      <c r="M29" s="7">
        <v>0.69199999999999995</v>
      </c>
      <c r="N29" s="7">
        <v>0.69399999999999995</v>
      </c>
      <c r="O29" s="6"/>
    </row>
    <row r="30" spans="1:15" hidden="1" x14ac:dyDescent="0.35">
      <c r="A30" s="6"/>
      <c r="B30" s="3">
        <v>57</v>
      </c>
      <c r="C30" s="19">
        <v>0.69599999999999995</v>
      </c>
      <c r="D30" s="7">
        <v>0.69899999999999995</v>
      </c>
      <c r="E30" s="7">
        <v>0.70099999999999996</v>
      </c>
      <c r="F30" s="7">
        <v>0.70399999999999996</v>
      </c>
      <c r="G30" s="7">
        <v>0.70599999999999996</v>
      </c>
      <c r="H30" s="7">
        <v>0.70899999999999996</v>
      </c>
      <c r="I30" s="7">
        <v>0.71099999999999997</v>
      </c>
      <c r="J30" s="7">
        <v>0.71399999999999997</v>
      </c>
      <c r="K30" s="7">
        <v>0.71599999999999997</v>
      </c>
      <c r="L30" s="7">
        <v>0.71899999999999997</v>
      </c>
      <c r="M30" s="7">
        <v>0.72099999999999997</v>
      </c>
      <c r="N30" s="7">
        <v>0.72399999999999998</v>
      </c>
      <c r="O30" s="6"/>
    </row>
    <row r="31" spans="1:15" hidden="1" x14ac:dyDescent="0.35">
      <c r="A31" s="6"/>
      <c r="B31" s="3">
        <v>58</v>
      </c>
      <c r="C31" s="19">
        <v>0.72599999999999998</v>
      </c>
      <c r="D31" s="7">
        <v>0.72899999999999998</v>
      </c>
      <c r="E31" s="7">
        <v>0.73099999999999998</v>
      </c>
      <c r="F31" s="7">
        <v>0.73399999999999999</v>
      </c>
      <c r="G31" s="7">
        <v>0.73599999999999999</v>
      </c>
      <c r="H31" s="7">
        <v>0.73899999999999999</v>
      </c>
      <c r="I31" s="7">
        <v>0.74199999999999999</v>
      </c>
      <c r="J31" s="7">
        <v>0.74399999999999999</v>
      </c>
      <c r="K31" s="7">
        <v>0.747</v>
      </c>
      <c r="L31" s="7">
        <v>0.749</v>
      </c>
      <c r="M31" s="7">
        <v>0.752</v>
      </c>
      <c r="N31" s="7">
        <v>0.754</v>
      </c>
      <c r="O31" s="6"/>
    </row>
    <row r="32" spans="1:15" hidden="1" x14ac:dyDescent="0.35">
      <c r="A32" s="6"/>
      <c r="B32" s="3">
        <v>59</v>
      </c>
      <c r="C32" s="19">
        <v>0.75700000000000001</v>
      </c>
      <c r="D32" s="7">
        <v>0.76</v>
      </c>
      <c r="E32" s="7">
        <v>0.76300000000000001</v>
      </c>
      <c r="F32" s="7">
        <v>0.76500000000000001</v>
      </c>
      <c r="G32" s="7">
        <v>0.76800000000000002</v>
      </c>
      <c r="H32" s="7">
        <v>0.77100000000000002</v>
      </c>
      <c r="I32" s="7">
        <v>0.77400000000000002</v>
      </c>
      <c r="J32" s="7">
        <v>0.77600000000000002</v>
      </c>
      <c r="K32" s="7">
        <v>0.77900000000000003</v>
      </c>
      <c r="L32" s="7">
        <v>0.78200000000000003</v>
      </c>
      <c r="M32" s="7">
        <v>0.78500000000000003</v>
      </c>
      <c r="N32" s="7">
        <v>0.78700000000000003</v>
      </c>
      <c r="O32" s="6"/>
    </row>
    <row r="33" spans="1:15" hidden="1" x14ac:dyDescent="0.35">
      <c r="A33" s="6"/>
      <c r="B33" s="3">
        <v>60</v>
      </c>
      <c r="C33" s="19">
        <v>0.79</v>
      </c>
      <c r="D33" s="7">
        <v>0.79300000000000004</v>
      </c>
      <c r="E33" s="7">
        <v>0.79600000000000004</v>
      </c>
      <c r="F33" s="7">
        <v>0.79900000000000004</v>
      </c>
      <c r="G33" s="7">
        <v>0.80200000000000005</v>
      </c>
      <c r="H33" s="7">
        <v>0.80500000000000005</v>
      </c>
      <c r="I33" s="7">
        <v>0.80900000000000005</v>
      </c>
      <c r="J33" s="7">
        <v>0.81200000000000006</v>
      </c>
      <c r="K33" s="7">
        <v>0.81499999999999995</v>
      </c>
      <c r="L33" s="7">
        <v>0.81799999999999995</v>
      </c>
      <c r="M33" s="7">
        <v>0.82099999999999995</v>
      </c>
      <c r="N33" s="7">
        <v>0.82399999999999995</v>
      </c>
      <c r="O33" s="6"/>
    </row>
    <row r="34" spans="1:15" hidden="1" x14ac:dyDescent="0.35">
      <c r="A34" s="6"/>
      <c r="B34" s="3">
        <v>61</v>
      </c>
      <c r="C34" s="19">
        <v>0.82699999999999996</v>
      </c>
      <c r="D34" s="7">
        <v>0.83</v>
      </c>
      <c r="E34" s="7">
        <v>0.83299999999999996</v>
      </c>
      <c r="F34" s="7">
        <v>0.83699999999999997</v>
      </c>
      <c r="G34" s="7">
        <v>0.84</v>
      </c>
      <c r="H34" s="7">
        <v>0.84299999999999997</v>
      </c>
      <c r="I34" s="7">
        <v>0.84599999999999997</v>
      </c>
      <c r="J34" s="7">
        <v>0.84899999999999998</v>
      </c>
      <c r="K34" s="7">
        <v>0.85199999999999998</v>
      </c>
      <c r="L34" s="7">
        <v>0.85599999999999998</v>
      </c>
      <c r="M34" s="7">
        <v>0.85899999999999999</v>
      </c>
      <c r="N34" s="7">
        <v>0.86199999999999999</v>
      </c>
      <c r="O34" s="6"/>
    </row>
    <row r="35" spans="1:15" hidden="1" x14ac:dyDescent="0.35">
      <c r="A35" s="6"/>
      <c r="B35" s="3">
        <v>62</v>
      </c>
      <c r="C35" s="19">
        <v>0.86499999999999999</v>
      </c>
      <c r="D35" s="7">
        <v>0.86899999999999999</v>
      </c>
      <c r="E35" s="7">
        <v>0.872</v>
      </c>
      <c r="F35" s="7">
        <v>0.876</v>
      </c>
      <c r="G35" s="7">
        <v>0.879</v>
      </c>
      <c r="H35" s="7">
        <v>0.88300000000000001</v>
      </c>
      <c r="I35" s="7">
        <v>0.88700000000000001</v>
      </c>
      <c r="J35" s="7">
        <v>0.89</v>
      </c>
      <c r="K35" s="7">
        <v>0.89400000000000002</v>
      </c>
      <c r="L35" s="7">
        <v>0.89700000000000002</v>
      </c>
      <c r="M35" s="7">
        <v>0.90100000000000002</v>
      </c>
      <c r="N35" s="7">
        <v>0.90400000000000003</v>
      </c>
      <c r="O35" s="6"/>
    </row>
    <row r="36" spans="1:15" hidden="1" x14ac:dyDescent="0.35">
      <c r="A36" s="6"/>
      <c r="B36" s="3">
        <v>63</v>
      </c>
      <c r="C36" s="19">
        <v>0.90800000000000003</v>
      </c>
      <c r="D36" s="7">
        <v>0.91200000000000003</v>
      </c>
      <c r="E36" s="7">
        <v>0.91600000000000004</v>
      </c>
      <c r="F36" s="7">
        <v>0.91900000000000004</v>
      </c>
      <c r="G36" s="7">
        <v>0.92300000000000004</v>
      </c>
      <c r="H36" s="7">
        <v>0.92700000000000005</v>
      </c>
      <c r="I36" s="7">
        <v>0.93100000000000005</v>
      </c>
      <c r="J36" s="7">
        <v>0.93400000000000005</v>
      </c>
      <c r="K36" s="7">
        <v>0.93799999999999994</v>
      </c>
      <c r="L36" s="7">
        <v>0.94199999999999995</v>
      </c>
      <c r="M36" s="7">
        <v>0.94599999999999995</v>
      </c>
      <c r="N36" s="7">
        <v>0.94899999999999995</v>
      </c>
      <c r="O36" s="6"/>
    </row>
    <row r="37" spans="1:15" hidden="1" x14ac:dyDescent="0.35">
      <c r="A37" s="6"/>
      <c r="B37" s="3">
        <v>64</v>
      </c>
      <c r="C37" s="19">
        <v>0.95299999999999996</v>
      </c>
      <c r="D37" s="7">
        <v>0.95699999999999996</v>
      </c>
      <c r="E37" s="7">
        <v>0.96099999999999997</v>
      </c>
      <c r="F37" s="7">
        <v>0.96499999999999997</v>
      </c>
      <c r="G37" s="7">
        <v>0.96899999999999997</v>
      </c>
      <c r="H37" s="7">
        <v>0.97299999999999998</v>
      </c>
      <c r="I37" s="7">
        <v>0.97699999999999998</v>
      </c>
      <c r="J37" s="7">
        <v>0.98</v>
      </c>
      <c r="K37" s="7">
        <v>0.98399999999999999</v>
      </c>
      <c r="L37" s="7">
        <v>0.98799999999999999</v>
      </c>
      <c r="M37" s="7">
        <v>0.99199999999999999</v>
      </c>
      <c r="N37" s="7">
        <v>0.996</v>
      </c>
      <c r="O37" s="6"/>
    </row>
    <row r="38" spans="1:15" hidden="1" x14ac:dyDescent="0.35">
      <c r="A38" s="22" t="s">
        <v>30</v>
      </c>
      <c r="B38" s="6"/>
      <c r="C38" s="6"/>
      <c r="D38" s="6"/>
      <c r="E38" s="6"/>
      <c r="F38" s="6"/>
      <c r="G38" s="6"/>
      <c r="H38" s="6"/>
      <c r="I38" s="6"/>
      <c r="J38" s="6"/>
      <c r="K38" s="6"/>
      <c r="L38" s="6"/>
      <c r="M38" s="6"/>
      <c r="N38" s="6"/>
      <c r="O38" s="6"/>
    </row>
    <row r="39" spans="1:15" hidden="1" x14ac:dyDescent="0.35">
      <c r="A39" s="5" t="s">
        <v>13</v>
      </c>
      <c r="B39" s="6"/>
      <c r="C39" s="6"/>
      <c r="D39" s="6"/>
      <c r="E39" s="6"/>
      <c r="F39" s="6"/>
      <c r="G39" s="6"/>
      <c r="H39" s="6"/>
      <c r="I39" s="6"/>
      <c r="J39" s="6"/>
      <c r="K39" s="6"/>
      <c r="L39" s="6"/>
      <c r="M39" s="6"/>
      <c r="N39" s="6"/>
      <c r="O39" s="6"/>
    </row>
    <row r="40" spans="1:15" hidden="1" x14ac:dyDescent="0.35">
      <c r="A40" s="6"/>
      <c r="B40" s="6"/>
      <c r="C40" s="6"/>
      <c r="D40" s="6"/>
      <c r="E40" s="6"/>
      <c r="F40" s="6"/>
      <c r="G40" s="6"/>
      <c r="H40" s="6"/>
      <c r="I40" s="6"/>
      <c r="J40" s="6"/>
      <c r="K40" s="6"/>
      <c r="L40" s="6"/>
      <c r="M40" s="6"/>
      <c r="N40" s="6"/>
      <c r="O40" s="6"/>
    </row>
    <row r="41" spans="1:15" hidden="1" x14ac:dyDescent="0.35">
      <c r="A41" s="6"/>
      <c r="B41" s="3" t="s">
        <v>14</v>
      </c>
      <c r="C41" s="3">
        <v>0</v>
      </c>
      <c r="D41" s="3">
        <v>2</v>
      </c>
      <c r="E41" s="3">
        <v>2</v>
      </c>
      <c r="F41" s="3">
        <v>3</v>
      </c>
      <c r="G41" s="3">
        <v>4</v>
      </c>
      <c r="H41" s="3">
        <v>5</v>
      </c>
      <c r="I41" s="3">
        <v>6</v>
      </c>
      <c r="J41" s="3">
        <v>7</v>
      </c>
      <c r="K41" s="3">
        <v>8</v>
      </c>
      <c r="L41" s="3">
        <v>9</v>
      </c>
      <c r="M41" s="3">
        <v>10</v>
      </c>
      <c r="N41" s="3">
        <v>11</v>
      </c>
      <c r="O41" s="6"/>
    </row>
    <row r="42" spans="1:15" hidden="1" x14ac:dyDescent="0.35">
      <c r="A42" s="6"/>
      <c r="B42" s="310" t="s">
        <v>15</v>
      </c>
      <c r="C42" s="310"/>
      <c r="D42" s="310"/>
      <c r="E42" s="310"/>
      <c r="F42" s="310"/>
      <c r="G42" s="310"/>
      <c r="H42" s="310"/>
      <c r="I42" s="310"/>
      <c r="J42" s="310"/>
      <c r="K42" s="310"/>
      <c r="L42" s="310"/>
      <c r="M42" s="310"/>
      <c r="N42" s="310"/>
      <c r="O42" s="6"/>
    </row>
    <row r="43" spans="1:15" hidden="1" x14ac:dyDescent="0.35">
      <c r="A43" s="6"/>
      <c r="B43" s="3" t="s">
        <v>16</v>
      </c>
      <c r="C43" s="3"/>
      <c r="D43" s="3"/>
      <c r="E43" s="3"/>
      <c r="F43" s="3"/>
      <c r="G43" s="3"/>
      <c r="H43" s="3"/>
      <c r="I43" s="3"/>
      <c r="J43" s="3"/>
      <c r="K43" s="3"/>
      <c r="L43" s="3"/>
      <c r="M43" s="3"/>
      <c r="N43" s="3"/>
      <c r="O43" s="6"/>
    </row>
    <row r="44" spans="1:15" hidden="1" x14ac:dyDescent="0.35">
      <c r="A44" s="6"/>
      <c r="B44" s="3">
        <v>0</v>
      </c>
      <c r="C44" s="7">
        <v>1</v>
      </c>
      <c r="D44" s="7">
        <v>0.996</v>
      </c>
      <c r="E44" s="7">
        <v>0.99099999999999999</v>
      </c>
      <c r="F44" s="7">
        <v>0.98699999999999999</v>
      </c>
      <c r="G44" s="7">
        <v>0.98299999999999998</v>
      </c>
      <c r="H44" s="7">
        <v>0.97799999999999998</v>
      </c>
      <c r="I44" s="7">
        <v>0.97399999999999998</v>
      </c>
      <c r="J44" s="7">
        <v>0.96899999999999997</v>
      </c>
      <c r="K44" s="7">
        <v>0.96499999999999997</v>
      </c>
      <c r="L44" s="7">
        <v>0.96099999999999997</v>
      </c>
      <c r="M44" s="7">
        <v>0.95599999999999996</v>
      </c>
      <c r="N44" s="7">
        <v>0.95199999999999996</v>
      </c>
      <c r="O44" s="6"/>
    </row>
    <row r="45" spans="1:15" hidden="1" x14ac:dyDescent="0.35">
      <c r="A45" s="6"/>
      <c r="B45" s="3">
        <v>1</v>
      </c>
      <c r="C45" s="7">
        <v>0.94799999999999995</v>
      </c>
      <c r="D45" s="7">
        <v>0.94399999999999995</v>
      </c>
      <c r="E45" s="7">
        <v>0.93899999999999995</v>
      </c>
      <c r="F45" s="7">
        <v>0.93500000000000005</v>
      </c>
      <c r="G45" s="7">
        <v>0.93100000000000005</v>
      </c>
      <c r="H45" s="7">
        <v>0.92700000000000005</v>
      </c>
      <c r="I45" s="7">
        <v>0.92300000000000004</v>
      </c>
      <c r="J45" s="7">
        <v>0.91900000000000004</v>
      </c>
      <c r="K45" s="7">
        <v>0.91500000000000004</v>
      </c>
      <c r="L45" s="7">
        <v>0.91100000000000003</v>
      </c>
      <c r="M45" s="7">
        <v>0.90700000000000003</v>
      </c>
      <c r="N45" s="7">
        <v>0.90300000000000002</v>
      </c>
      <c r="O45" s="6"/>
    </row>
    <row r="46" spans="1:15" hidden="1" x14ac:dyDescent="0.35">
      <c r="A46" s="6"/>
      <c r="B46" s="3">
        <v>2</v>
      </c>
      <c r="C46" s="7">
        <v>0.89900000000000002</v>
      </c>
      <c r="D46" s="7">
        <v>0.89600000000000002</v>
      </c>
      <c r="E46" s="7">
        <v>0.89200000000000002</v>
      </c>
      <c r="F46" s="7">
        <v>0.88800000000000001</v>
      </c>
      <c r="G46" s="7">
        <v>0.88500000000000001</v>
      </c>
      <c r="H46" s="7">
        <v>0.88100000000000001</v>
      </c>
      <c r="I46" s="7">
        <v>0.877</v>
      </c>
      <c r="J46" s="7">
        <v>0.874</v>
      </c>
      <c r="K46" s="7">
        <v>0.87</v>
      </c>
      <c r="L46" s="7">
        <v>0.86599999999999999</v>
      </c>
      <c r="M46" s="7">
        <v>0.86299999999999999</v>
      </c>
      <c r="N46" s="7">
        <v>0.85899999999999999</v>
      </c>
      <c r="O46" s="6"/>
    </row>
    <row r="47" spans="1:15" hidden="1" x14ac:dyDescent="0.35">
      <c r="A47" s="6"/>
      <c r="B47" s="3">
        <v>3</v>
      </c>
      <c r="C47" s="7">
        <v>0.85499999999999998</v>
      </c>
      <c r="D47" s="7">
        <v>0.85199999999999998</v>
      </c>
      <c r="E47" s="7">
        <v>0.84899999999999998</v>
      </c>
      <c r="F47" s="7">
        <v>0.84499999999999997</v>
      </c>
      <c r="G47" s="7">
        <v>0.84199999999999997</v>
      </c>
      <c r="H47" s="7">
        <v>0.83899999999999997</v>
      </c>
      <c r="I47" s="7">
        <v>0.83499999999999996</v>
      </c>
      <c r="J47" s="7">
        <v>0.83199999999999996</v>
      </c>
      <c r="K47" s="7">
        <v>0.82799999999999996</v>
      </c>
      <c r="L47" s="7">
        <v>0.82499999999999996</v>
      </c>
      <c r="M47" s="7">
        <v>0.82199999999999995</v>
      </c>
      <c r="N47" s="7">
        <v>0.81799999999999995</v>
      </c>
      <c r="O47" s="6"/>
    </row>
    <row r="48" spans="1:15" hidden="1" x14ac:dyDescent="0.35">
      <c r="A48" s="6"/>
      <c r="B48" s="3">
        <v>4</v>
      </c>
      <c r="C48" s="7">
        <v>0.81499999999999995</v>
      </c>
      <c r="D48" s="7">
        <v>0.81200000000000006</v>
      </c>
      <c r="E48" s="7">
        <v>0.80900000000000005</v>
      </c>
      <c r="F48" s="7">
        <v>0.80600000000000005</v>
      </c>
      <c r="G48" s="7">
        <v>0.80200000000000005</v>
      </c>
      <c r="H48" s="7">
        <v>0.79900000000000004</v>
      </c>
      <c r="I48" s="7">
        <v>0.79600000000000004</v>
      </c>
      <c r="J48" s="7">
        <v>0.79300000000000004</v>
      </c>
      <c r="K48" s="7">
        <v>0.79</v>
      </c>
      <c r="L48" s="7">
        <v>0.78700000000000003</v>
      </c>
      <c r="M48" s="7">
        <v>0.78400000000000003</v>
      </c>
      <c r="N48" s="7">
        <v>0.78100000000000003</v>
      </c>
      <c r="O48" s="6"/>
    </row>
    <row r="49" spans="1:15" hidden="1" x14ac:dyDescent="0.35">
      <c r="A49" s="6"/>
      <c r="B49" s="3">
        <v>5</v>
      </c>
      <c r="C49" s="7">
        <v>0.77700000000000002</v>
      </c>
      <c r="D49" s="7">
        <v>0.77500000000000002</v>
      </c>
      <c r="E49" s="7">
        <v>0.77200000000000002</v>
      </c>
      <c r="F49" s="7">
        <v>0.76900000000000002</v>
      </c>
      <c r="G49" s="7">
        <v>0.76600000000000001</v>
      </c>
      <c r="H49" s="7">
        <v>0.76300000000000001</v>
      </c>
      <c r="I49" s="7">
        <v>0.76</v>
      </c>
      <c r="J49" s="7">
        <v>0.75700000000000001</v>
      </c>
      <c r="K49" s="7">
        <v>0.754</v>
      </c>
      <c r="L49" s="7">
        <v>0.752</v>
      </c>
      <c r="M49" s="7">
        <v>0.749</v>
      </c>
      <c r="N49" s="7">
        <v>0.746</v>
      </c>
      <c r="O49" s="6"/>
    </row>
    <row r="50" spans="1:15" hidden="1" x14ac:dyDescent="0.35">
      <c r="A50" s="6"/>
      <c r="B50" s="3">
        <v>6</v>
      </c>
      <c r="C50" s="7">
        <v>0.74299999999999999</v>
      </c>
      <c r="D50" s="7">
        <v>0.74</v>
      </c>
      <c r="E50" s="7">
        <v>0.73799999999999999</v>
      </c>
      <c r="F50" s="7">
        <v>0.73499999999999999</v>
      </c>
      <c r="G50" s="7">
        <v>0.73199999999999998</v>
      </c>
      <c r="H50" s="7">
        <v>0.73</v>
      </c>
      <c r="I50" s="7">
        <v>0.72699999999999998</v>
      </c>
      <c r="J50" s="7">
        <v>0.72399999999999998</v>
      </c>
      <c r="K50" s="7">
        <v>0.72099999999999997</v>
      </c>
      <c r="L50" s="7">
        <v>0.71899999999999997</v>
      </c>
      <c r="M50" s="7">
        <v>0.71599999999999997</v>
      </c>
      <c r="N50" s="7">
        <v>0.71299999999999997</v>
      </c>
      <c r="O50" s="6"/>
    </row>
    <row r="51" spans="1:15" hidden="1" x14ac:dyDescent="0.35">
      <c r="A51" s="6"/>
      <c r="B51" s="3">
        <v>7</v>
      </c>
      <c r="C51" s="7">
        <v>0.71099999999999997</v>
      </c>
      <c r="D51" s="7">
        <v>0.70799999999999996</v>
      </c>
      <c r="E51" s="7">
        <v>0.70599999999999996</v>
      </c>
      <c r="F51" s="7">
        <v>0.70299999999999996</v>
      </c>
      <c r="G51" s="7">
        <v>0.70099999999999996</v>
      </c>
      <c r="H51" s="7">
        <v>0.69799999999999995</v>
      </c>
      <c r="I51" s="7">
        <v>0.69599999999999995</v>
      </c>
      <c r="J51" s="7">
        <v>0.69299999999999995</v>
      </c>
      <c r="K51" s="7">
        <v>0.69099999999999995</v>
      </c>
      <c r="L51" s="7">
        <v>0.68799999999999994</v>
      </c>
      <c r="M51" s="7">
        <v>0.68600000000000005</v>
      </c>
      <c r="N51" s="7">
        <v>0.68300000000000005</v>
      </c>
      <c r="O51" s="6"/>
    </row>
    <row r="52" spans="1:15" hidden="1" x14ac:dyDescent="0.35">
      <c r="A52" s="6"/>
      <c r="B52" s="3">
        <v>8</v>
      </c>
      <c r="C52" s="7">
        <v>0.68100000000000005</v>
      </c>
      <c r="D52" s="7">
        <v>0.67900000000000005</v>
      </c>
      <c r="E52" s="7">
        <v>0.67600000000000005</v>
      </c>
      <c r="F52" s="7">
        <v>0.67400000000000004</v>
      </c>
      <c r="G52" s="7">
        <v>0.67200000000000004</v>
      </c>
      <c r="H52" s="7">
        <v>0.66900000000000004</v>
      </c>
      <c r="I52" s="7">
        <v>0.66700000000000004</v>
      </c>
      <c r="J52" s="7">
        <v>0.66500000000000004</v>
      </c>
      <c r="K52" s="7">
        <v>0.66200000000000003</v>
      </c>
      <c r="L52" s="7">
        <v>0.66</v>
      </c>
      <c r="M52" s="7">
        <v>0.65800000000000003</v>
      </c>
      <c r="N52" s="7">
        <v>0.65500000000000003</v>
      </c>
      <c r="O52" s="6"/>
    </row>
    <row r="53" spans="1:15" hidden="1" x14ac:dyDescent="0.35">
      <c r="A53" s="6"/>
      <c r="B53" s="3">
        <v>9</v>
      </c>
      <c r="C53" s="7">
        <v>0.65300000000000002</v>
      </c>
      <c r="D53" s="7">
        <v>0.65100000000000002</v>
      </c>
      <c r="E53" s="7">
        <v>0.64900000000000002</v>
      </c>
      <c r="F53" s="7">
        <v>0.64700000000000002</v>
      </c>
      <c r="G53" s="7">
        <v>0.64400000000000002</v>
      </c>
      <c r="H53" s="7">
        <v>0.64200000000000002</v>
      </c>
      <c r="I53" s="7">
        <v>0.64</v>
      </c>
      <c r="J53" s="7">
        <v>0.63800000000000001</v>
      </c>
      <c r="K53" s="7">
        <v>0.63600000000000001</v>
      </c>
      <c r="L53" s="7">
        <v>0.63400000000000001</v>
      </c>
      <c r="M53" s="7">
        <v>0.63100000000000001</v>
      </c>
      <c r="N53" s="7">
        <v>0.629</v>
      </c>
      <c r="O53" s="6"/>
    </row>
    <row r="54" spans="1:15" hidden="1" x14ac:dyDescent="0.35">
      <c r="A54" s="6"/>
      <c r="B54" s="3">
        <v>10</v>
      </c>
      <c r="C54" s="7">
        <v>0.627</v>
      </c>
      <c r="D54" s="7">
        <v>0.625</v>
      </c>
      <c r="E54" s="7">
        <v>0.623</v>
      </c>
      <c r="F54" s="7">
        <v>0.621</v>
      </c>
      <c r="G54" s="7">
        <v>0.61899999999999999</v>
      </c>
      <c r="H54" s="7">
        <v>0.61699999999999999</v>
      </c>
      <c r="I54" s="7">
        <v>0.61499999999999999</v>
      </c>
      <c r="J54" s="7">
        <v>0.61299999999999999</v>
      </c>
      <c r="K54" s="7">
        <v>0.61099999999999999</v>
      </c>
      <c r="L54" s="7">
        <v>0.60899999999999999</v>
      </c>
      <c r="M54" s="7">
        <v>0.60699999999999998</v>
      </c>
      <c r="N54" s="7">
        <v>0.60499999999999998</v>
      </c>
      <c r="O54" s="6"/>
    </row>
    <row r="55" spans="1:15" hidden="1" x14ac:dyDescent="0.35">
      <c r="A55" s="6"/>
      <c r="B55" s="3">
        <v>11</v>
      </c>
      <c r="C55" s="7">
        <v>0.60299999999999998</v>
      </c>
      <c r="D55" s="7">
        <v>0.60099999999999998</v>
      </c>
      <c r="E55" s="7">
        <v>0.59899999999999998</v>
      </c>
      <c r="F55" s="7">
        <v>0.59699999999999998</v>
      </c>
      <c r="G55" s="7">
        <v>0.59499999999999997</v>
      </c>
      <c r="H55" s="7">
        <v>0.59299999999999997</v>
      </c>
      <c r="I55" s="7">
        <v>0.59099999999999997</v>
      </c>
      <c r="J55" s="7">
        <v>0.59</v>
      </c>
      <c r="K55" s="7">
        <v>0.58799999999999997</v>
      </c>
      <c r="L55" s="7">
        <v>0.58599999999999997</v>
      </c>
      <c r="M55" s="7">
        <v>0.58399999999999996</v>
      </c>
      <c r="N55" s="7">
        <v>0.58199999999999996</v>
      </c>
      <c r="O55" s="6"/>
    </row>
    <row r="56" spans="1:15" hidden="1" x14ac:dyDescent="0.35">
      <c r="A56" s="6"/>
      <c r="B56" s="3">
        <v>12</v>
      </c>
      <c r="C56" s="7">
        <v>0.57999999999999996</v>
      </c>
      <c r="D56" s="7">
        <v>0.57799999999999996</v>
      </c>
      <c r="E56" s="7">
        <v>0.57699999999999996</v>
      </c>
      <c r="F56" s="7">
        <v>0.57499999999999996</v>
      </c>
      <c r="G56" s="7">
        <v>0.57299999999999995</v>
      </c>
      <c r="H56" s="7">
        <v>0.57099999999999995</v>
      </c>
      <c r="I56" s="7">
        <v>0.56899999999999995</v>
      </c>
      <c r="J56" s="7">
        <v>0.56799999999999995</v>
      </c>
      <c r="K56" s="7">
        <v>0.56599999999999995</v>
      </c>
      <c r="L56" s="7">
        <v>0.56399999999999995</v>
      </c>
      <c r="M56" s="7">
        <v>0.56200000000000006</v>
      </c>
      <c r="N56" s="7">
        <v>0.56100000000000005</v>
      </c>
      <c r="O56" s="6"/>
    </row>
    <row r="57" spans="1:15" hidden="1" x14ac:dyDescent="0.35">
      <c r="A57" s="22" t="s">
        <v>31</v>
      </c>
      <c r="B57" s="6"/>
      <c r="C57" s="6"/>
      <c r="D57" s="6"/>
      <c r="E57" s="6"/>
      <c r="F57" s="6"/>
      <c r="G57" s="6"/>
      <c r="H57" s="6"/>
      <c r="I57" s="6"/>
      <c r="J57" s="6"/>
      <c r="K57" s="6"/>
      <c r="L57" s="6"/>
      <c r="M57" s="6"/>
      <c r="N57" s="6"/>
      <c r="O57" s="6"/>
    </row>
    <row r="58" spans="1:15" hidden="1" x14ac:dyDescent="0.35">
      <c r="A58" s="5" t="s">
        <v>17</v>
      </c>
      <c r="B58" s="6"/>
      <c r="C58" s="6"/>
      <c r="D58" s="6"/>
      <c r="E58" s="6"/>
      <c r="F58" s="6"/>
      <c r="G58" s="6"/>
      <c r="H58" s="6"/>
      <c r="I58" s="6"/>
      <c r="J58" s="6"/>
      <c r="K58" s="6"/>
      <c r="L58" s="6"/>
      <c r="M58" s="6"/>
      <c r="N58" s="6"/>
      <c r="O58" s="6"/>
    </row>
    <row r="59" spans="1:15" hidden="1" x14ac:dyDescent="0.35">
      <c r="A59" s="6"/>
      <c r="B59" s="6"/>
      <c r="C59" s="6"/>
      <c r="D59" s="6"/>
      <c r="E59" s="6"/>
      <c r="F59" s="6"/>
      <c r="G59" s="6"/>
      <c r="H59" s="6"/>
      <c r="I59" s="6"/>
      <c r="J59" s="6"/>
      <c r="K59" s="6"/>
      <c r="L59" s="6"/>
      <c r="M59" s="6"/>
      <c r="N59" s="6"/>
      <c r="O59" s="6"/>
    </row>
    <row r="60" spans="1:15" hidden="1" x14ac:dyDescent="0.35">
      <c r="A60" s="6"/>
      <c r="B60" s="3" t="s">
        <v>11</v>
      </c>
      <c r="C60" s="311" t="s">
        <v>18</v>
      </c>
      <c r="D60" s="312"/>
      <c r="E60" s="312"/>
      <c r="F60" s="312"/>
      <c r="G60" s="312"/>
      <c r="H60" s="312"/>
      <c r="I60" s="312"/>
      <c r="J60" s="312"/>
      <c r="K60" s="312"/>
      <c r="L60" s="312"/>
      <c r="M60" s="312"/>
      <c r="N60" s="313"/>
      <c r="O60" s="6"/>
    </row>
    <row r="61" spans="1:15" hidden="1" x14ac:dyDescent="0.35">
      <c r="A61" s="6"/>
      <c r="B61" s="3">
        <v>50</v>
      </c>
      <c r="C61" s="7">
        <v>0.84499999999999997</v>
      </c>
      <c r="D61" s="7">
        <v>0.84599999999999997</v>
      </c>
      <c r="E61" s="7">
        <v>0.84699999999999998</v>
      </c>
      <c r="F61" s="7">
        <v>0.84899999999999998</v>
      </c>
      <c r="G61" s="7">
        <v>0.85</v>
      </c>
      <c r="H61" s="7">
        <v>0.85099999999999998</v>
      </c>
      <c r="I61" s="7">
        <v>0.85199999999999998</v>
      </c>
      <c r="J61" s="7">
        <v>0.85299999999999998</v>
      </c>
      <c r="K61" s="7">
        <v>0.85399999999999998</v>
      </c>
      <c r="L61" s="7">
        <v>0.85599999999999998</v>
      </c>
      <c r="M61" s="7">
        <v>0.85699999999999998</v>
      </c>
      <c r="N61" s="7">
        <v>0.85799999999999998</v>
      </c>
      <c r="O61" s="6"/>
    </row>
    <row r="62" spans="1:15" hidden="1" x14ac:dyDescent="0.35">
      <c r="A62" s="6"/>
      <c r="B62" s="3">
        <v>51</v>
      </c>
      <c r="C62" s="7">
        <v>0.85899999999999999</v>
      </c>
      <c r="D62" s="7">
        <v>0.86</v>
      </c>
      <c r="E62" s="7">
        <v>0.86199999999999999</v>
      </c>
      <c r="F62" s="7">
        <v>0.86299999999999999</v>
      </c>
      <c r="G62" s="7">
        <v>0.86399999999999999</v>
      </c>
      <c r="H62" s="7">
        <v>0.86499999999999999</v>
      </c>
      <c r="I62" s="7">
        <v>0.86699999999999999</v>
      </c>
      <c r="J62" s="7">
        <v>0.86799999999999999</v>
      </c>
      <c r="K62" s="7">
        <v>0.86899999999999999</v>
      </c>
      <c r="L62" s="7">
        <v>0.87</v>
      </c>
      <c r="M62" s="7">
        <v>0.872</v>
      </c>
      <c r="N62" s="7">
        <v>0.873</v>
      </c>
      <c r="O62" s="6"/>
    </row>
    <row r="63" spans="1:15" hidden="1" x14ac:dyDescent="0.35">
      <c r="A63" s="6"/>
      <c r="B63" s="3">
        <v>52</v>
      </c>
      <c r="C63" s="7">
        <v>0.874</v>
      </c>
      <c r="D63" s="7">
        <v>0.875</v>
      </c>
      <c r="E63" s="7">
        <v>0.877</v>
      </c>
      <c r="F63" s="7">
        <v>0.878</v>
      </c>
      <c r="G63" s="7">
        <v>0.879</v>
      </c>
      <c r="H63" s="7">
        <v>0.88</v>
      </c>
      <c r="I63" s="7">
        <v>0.88200000000000001</v>
      </c>
      <c r="J63" s="7">
        <v>0.88300000000000001</v>
      </c>
      <c r="K63" s="7">
        <v>0.88400000000000001</v>
      </c>
      <c r="L63" s="7">
        <v>0.88500000000000001</v>
      </c>
      <c r="M63" s="7">
        <v>0.88700000000000001</v>
      </c>
      <c r="N63" s="7">
        <v>0.88800000000000001</v>
      </c>
      <c r="O63" s="6"/>
    </row>
    <row r="64" spans="1:15" hidden="1" x14ac:dyDescent="0.35">
      <c r="A64" s="6"/>
      <c r="B64" s="3">
        <v>53</v>
      </c>
      <c r="C64" s="7">
        <v>0.88900000000000001</v>
      </c>
      <c r="D64" s="7">
        <v>0.89</v>
      </c>
      <c r="E64" s="7">
        <v>0.89200000000000002</v>
      </c>
      <c r="F64" s="7">
        <v>0.89300000000000002</v>
      </c>
      <c r="G64" s="7">
        <v>0.89400000000000002</v>
      </c>
      <c r="H64" s="7">
        <v>0.89500000000000002</v>
      </c>
      <c r="I64" s="7">
        <v>0.89700000000000002</v>
      </c>
      <c r="J64" s="7">
        <v>0.89800000000000002</v>
      </c>
      <c r="K64" s="7">
        <v>0.89900000000000002</v>
      </c>
      <c r="L64" s="7">
        <v>0.9</v>
      </c>
      <c r="M64" s="7">
        <v>0.90200000000000002</v>
      </c>
      <c r="N64" s="7">
        <v>0.90300000000000002</v>
      </c>
      <c r="O64" s="6"/>
    </row>
    <row r="65" spans="1:15" hidden="1" x14ac:dyDescent="0.35">
      <c r="A65" s="6"/>
      <c r="B65" s="3">
        <v>54</v>
      </c>
      <c r="C65" s="7">
        <v>0.90400000000000003</v>
      </c>
      <c r="D65" s="7">
        <v>0.90500000000000003</v>
      </c>
      <c r="E65" s="7">
        <v>0.90700000000000003</v>
      </c>
      <c r="F65" s="7">
        <v>0.90800000000000003</v>
      </c>
      <c r="G65" s="7">
        <v>0.90900000000000003</v>
      </c>
      <c r="H65" s="7">
        <v>0.91</v>
      </c>
      <c r="I65" s="7">
        <v>0.91200000000000003</v>
      </c>
      <c r="J65" s="7">
        <v>0.91300000000000003</v>
      </c>
      <c r="K65" s="7">
        <v>0.91400000000000003</v>
      </c>
      <c r="L65" s="7">
        <v>0.91500000000000004</v>
      </c>
      <c r="M65" s="7">
        <v>0.91700000000000004</v>
      </c>
      <c r="N65" s="7">
        <v>0.91800000000000004</v>
      </c>
      <c r="O65" s="6"/>
    </row>
    <row r="66" spans="1:15" hidden="1" x14ac:dyDescent="0.35">
      <c r="A66" s="6"/>
      <c r="B66" s="3">
        <v>55</v>
      </c>
      <c r="C66" s="7">
        <v>0.91900000000000004</v>
      </c>
      <c r="D66" s="7">
        <v>0.92</v>
      </c>
      <c r="E66" s="7">
        <v>0.92200000000000004</v>
      </c>
      <c r="F66" s="7">
        <v>0.92300000000000004</v>
      </c>
      <c r="G66" s="7">
        <v>0.92400000000000004</v>
      </c>
      <c r="H66" s="7">
        <v>0.92600000000000005</v>
      </c>
      <c r="I66" s="7">
        <v>0.92700000000000005</v>
      </c>
      <c r="J66" s="7">
        <v>0.92800000000000005</v>
      </c>
      <c r="K66" s="7">
        <v>0.93</v>
      </c>
      <c r="L66" s="7">
        <v>0.93100000000000005</v>
      </c>
      <c r="M66" s="7">
        <v>0.93200000000000005</v>
      </c>
      <c r="N66" s="7">
        <v>0.93400000000000005</v>
      </c>
      <c r="O66" s="6"/>
    </row>
    <row r="67" spans="1:15" hidden="1" x14ac:dyDescent="0.35">
      <c r="A67" s="6"/>
      <c r="B67" s="3">
        <v>56</v>
      </c>
      <c r="C67" s="7">
        <v>0.93500000000000005</v>
      </c>
      <c r="D67" s="7">
        <v>0.93600000000000005</v>
      </c>
      <c r="E67" s="7">
        <v>0.93799999999999994</v>
      </c>
      <c r="F67" s="7">
        <v>0.93899999999999995</v>
      </c>
      <c r="G67" s="7">
        <v>0.94</v>
      </c>
      <c r="H67" s="7">
        <v>0.94199999999999995</v>
      </c>
      <c r="I67" s="7">
        <v>0.94299999999999995</v>
      </c>
      <c r="J67" s="7">
        <v>0.94399999999999995</v>
      </c>
      <c r="K67" s="7">
        <v>0.94599999999999995</v>
      </c>
      <c r="L67" s="7">
        <v>0.94699999999999995</v>
      </c>
      <c r="M67" s="7">
        <v>0.94799999999999995</v>
      </c>
      <c r="N67" s="7">
        <v>0.95</v>
      </c>
      <c r="O67" s="6"/>
    </row>
    <row r="68" spans="1:15" hidden="1" x14ac:dyDescent="0.35">
      <c r="A68" s="6"/>
      <c r="B68" s="3">
        <v>57</v>
      </c>
      <c r="C68" s="7">
        <v>0.95099999999999996</v>
      </c>
      <c r="D68" s="7">
        <v>0.95199999999999996</v>
      </c>
      <c r="E68" s="7">
        <v>0.95399999999999996</v>
      </c>
      <c r="F68" s="7">
        <v>0.95499999999999996</v>
      </c>
      <c r="G68" s="7">
        <v>0.95599999999999996</v>
      </c>
      <c r="H68" s="7">
        <v>0.95799999999999996</v>
      </c>
      <c r="I68" s="7">
        <v>0.95899999999999996</v>
      </c>
      <c r="J68" s="7">
        <v>0.96</v>
      </c>
      <c r="K68" s="7">
        <v>0.96199999999999997</v>
      </c>
      <c r="L68" s="7">
        <v>0.96299999999999997</v>
      </c>
      <c r="M68" s="7">
        <v>0.96399999999999997</v>
      </c>
      <c r="N68" s="7">
        <v>0.96599999999999997</v>
      </c>
      <c r="O68" s="6"/>
    </row>
    <row r="69" spans="1:15" hidden="1" x14ac:dyDescent="0.35">
      <c r="A69" s="6"/>
      <c r="B69" s="3">
        <v>58</v>
      </c>
      <c r="C69" s="7">
        <v>0.96699999999999997</v>
      </c>
      <c r="D69" s="7">
        <v>0.96799999999999997</v>
      </c>
      <c r="E69" s="7">
        <v>0.97</v>
      </c>
      <c r="F69" s="7">
        <v>0.97099999999999997</v>
      </c>
      <c r="G69" s="7">
        <v>0.97199999999999998</v>
      </c>
      <c r="H69" s="7">
        <v>0.97399999999999998</v>
      </c>
      <c r="I69" s="7">
        <v>0.97499999999999998</v>
      </c>
      <c r="J69" s="7">
        <v>0.97599999999999998</v>
      </c>
      <c r="K69" s="7">
        <v>0.97799999999999998</v>
      </c>
      <c r="L69" s="7">
        <v>0.97899999999999998</v>
      </c>
      <c r="M69" s="7">
        <v>0.98</v>
      </c>
      <c r="N69" s="7">
        <v>0.98199999999999998</v>
      </c>
      <c r="O69" s="6"/>
    </row>
    <row r="70" spans="1:15" hidden="1" x14ac:dyDescent="0.35">
      <c r="A70" s="6"/>
      <c r="B70" s="3">
        <v>59</v>
      </c>
      <c r="C70" s="7">
        <v>0.98299999999999998</v>
      </c>
      <c r="D70" s="7">
        <v>0.98399999999999999</v>
      </c>
      <c r="E70" s="7">
        <v>0.98599999999999999</v>
      </c>
      <c r="F70" s="7">
        <v>0.98699999999999999</v>
      </c>
      <c r="G70" s="7">
        <v>0.98899999999999999</v>
      </c>
      <c r="H70" s="7">
        <v>0.99</v>
      </c>
      <c r="I70" s="7">
        <v>0.99199999999999999</v>
      </c>
      <c r="J70" s="7">
        <v>0.99299999999999999</v>
      </c>
      <c r="K70" s="7">
        <v>0.99399999999999999</v>
      </c>
      <c r="L70" s="7">
        <v>0.996</v>
      </c>
      <c r="M70" s="7">
        <v>0.997</v>
      </c>
      <c r="N70" s="7">
        <v>0.999</v>
      </c>
      <c r="O70" s="6"/>
    </row>
    <row r="71" spans="1:15" hidden="1" x14ac:dyDescent="0.35">
      <c r="A71" s="22" t="s">
        <v>32</v>
      </c>
      <c r="B71" s="6"/>
      <c r="C71" s="6"/>
      <c r="D71" s="6"/>
      <c r="E71" s="6"/>
      <c r="F71" s="6"/>
      <c r="G71" s="6"/>
      <c r="H71" s="6"/>
      <c r="I71" s="6"/>
      <c r="J71" s="6"/>
      <c r="K71" s="6"/>
      <c r="L71" s="6"/>
      <c r="M71" s="6"/>
      <c r="N71" s="6"/>
      <c r="O71" s="6"/>
    </row>
    <row r="72" spans="1:15" hidden="1" x14ac:dyDescent="0.35">
      <c r="A72" s="5" t="s">
        <v>27</v>
      </c>
    </row>
    <row r="73" spans="1:15" hidden="1" x14ac:dyDescent="0.35"/>
    <row r="74" spans="1:15" hidden="1" x14ac:dyDescent="0.35">
      <c r="B74" s="20" t="s">
        <v>26</v>
      </c>
      <c r="C74" s="20">
        <v>0</v>
      </c>
      <c r="D74" s="20">
        <v>1</v>
      </c>
      <c r="E74" s="20">
        <v>2</v>
      </c>
      <c r="F74" s="20">
        <v>3</v>
      </c>
      <c r="G74" s="20">
        <v>4</v>
      </c>
      <c r="H74" s="20">
        <v>5</v>
      </c>
      <c r="I74" s="20">
        <v>6</v>
      </c>
      <c r="J74" s="20">
        <v>7</v>
      </c>
      <c r="K74" s="20">
        <v>8</v>
      </c>
      <c r="L74" s="20">
        <v>9</v>
      </c>
      <c r="M74" s="20">
        <v>10</v>
      </c>
      <c r="N74" s="20">
        <v>11</v>
      </c>
    </row>
    <row r="75" spans="1:15" hidden="1" x14ac:dyDescent="0.35">
      <c r="B75" s="3">
        <v>55</v>
      </c>
      <c r="C75" s="7">
        <v>2.1999999999999999E-2</v>
      </c>
      <c r="D75" s="7">
        <v>2.1999999999999999E-2</v>
      </c>
      <c r="E75" s="7">
        <v>2.1999999999999999E-2</v>
      </c>
      <c r="F75" s="7">
        <v>2.1999999999999999E-2</v>
      </c>
      <c r="G75" s="7">
        <v>2.1000000000000001E-2</v>
      </c>
      <c r="H75" s="7">
        <v>2.1000000000000001E-2</v>
      </c>
      <c r="I75" s="7">
        <v>2.1000000000000001E-2</v>
      </c>
      <c r="J75" s="7">
        <v>2.1000000000000001E-2</v>
      </c>
      <c r="K75" s="7">
        <v>2.1000000000000001E-2</v>
      </c>
      <c r="L75" s="7">
        <v>2.1000000000000001E-2</v>
      </c>
      <c r="M75" s="7">
        <v>0.02</v>
      </c>
      <c r="N75" s="7">
        <v>0.02</v>
      </c>
    </row>
    <row r="76" spans="1:15" hidden="1" x14ac:dyDescent="0.35">
      <c r="B76" s="3">
        <v>56</v>
      </c>
      <c r="C76" s="7">
        <v>0.02</v>
      </c>
      <c r="D76" s="7">
        <v>0.02</v>
      </c>
      <c r="E76" s="7">
        <v>0.02</v>
      </c>
      <c r="F76" s="7">
        <v>0.02</v>
      </c>
      <c r="G76" s="7">
        <v>0.02</v>
      </c>
      <c r="H76" s="7">
        <v>0.02</v>
      </c>
      <c r="I76" s="7">
        <v>0.02</v>
      </c>
      <c r="J76" s="7">
        <v>1.9E-2</v>
      </c>
      <c r="K76" s="7">
        <v>1.9E-2</v>
      </c>
      <c r="L76" s="7">
        <v>1.9E-2</v>
      </c>
      <c r="M76" s="7">
        <v>1.9E-2</v>
      </c>
      <c r="N76" s="7">
        <v>1.9E-2</v>
      </c>
    </row>
    <row r="77" spans="1:15" hidden="1" x14ac:dyDescent="0.35">
      <c r="B77" s="3">
        <v>57</v>
      </c>
      <c r="C77" s="7">
        <v>1.9E-2</v>
      </c>
      <c r="D77" s="7">
        <v>1.9E-2</v>
      </c>
      <c r="E77" s="7">
        <v>1.9E-2</v>
      </c>
      <c r="F77" s="7">
        <v>1.9E-2</v>
      </c>
      <c r="G77" s="7">
        <v>1.7999999999999999E-2</v>
      </c>
      <c r="H77" s="7">
        <v>1.7999999999999999E-2</v>
      </c>
      <c r="I77" s="7">
        <v>1.7999999999999999E-2</v>
      </c>
      <c r="J77" s="7">
        <v>1.7999999999999999E-2</v>
      </c>
      <c r="K77" s="7">
        <v>1.7999999999999999E-2</v>
      </c>
      <c r="L77" s="7">
        <v>1.7999999999999999E-2</v>
      </c>
      <c r="M77" s="7">
        <v>1.7000000000000001E-2</v>
      </c>
      <c r="N77" s="7">
        <v>1.7000000000000001E-2</v>
      </c>
    </row>
    <row r="78" spans="1:15" hidden="1" x14ac:dyDescent="0.35">
      <c r="B78" s="3">
        <v>58</v>
      </c>
      <c r="C78" s="7">
        <v>1.7000000000000001E-2</v>
      </c>
      <c r="D78" s="7">
        <v>1.7000000000000001E-2</v>
      </c>
      <c r="E78" s="7">
        <v>1.7000000000000001E-2</v>
      </c>
      <c r="F78" s="7">
        <v>1.7000000000000001E-2</v>
      </c>
      <c r="G78" s="7">
        <v>1.7000000000000001E-2</v>
      </c>
      <c r="H78" s="7">
        <v>1.7000000000000001E-2</v>
      </c>
      <c r="I78" s="7">
        <v>1.7000000000000001E-2</v>
      </c>
      <c r="J78" s="7">
        <v>1.6E-2</v>
      </c>
      <c r="K78" s="7">
        <v>1.6E-2</v>
      </c>
      <c r="L78" s="7">
        <v>1.6E-2</v>
      </c>
      <c r="M78" s="7">
        <v>1.6E-2</v>
      </c>
      <c r="N78" s="7">
        <v>1.6E-2</v>
      </c>
    </row>
    <row r="79" spans="1:15" hidden="1" x14ac:dyDescent="0.35">
      <c r="B79" s="3">
        <v>59</v>
      </c>
      <c r="C79" s="7">
        <v>1.6E-2</v>
      </c>
      <c r="D79" s="7">
        <v>1.6E-2</v>
      </c>
      <c r="E79" s="7">
        <v>1.6E-2</v>
      </c>
      <c r="F79" s="7">
        <v>1.6E-2</v>
      </c>
      <c r="G79" s="7">
        <v>1.4999999999999999E-2</v>
      </c>
      <c r="H79" s="7">
        <v>1.4999999999999999E-2</v>
      </c>
      <c r="I79" s="7">
        <v>1.4999999999999999E-2</v>
      </c>
      <c r="J79" s="7">
        <v>1.4999999999999999E-2</v>
      </c>
      <c r="K79" s="7">
        <v>1.4999999999999999E-2</v>
      </c>
      <c r="L79" s="7">
        <v>1.4999999999999999E-2</v>
      </c>
      <c r="M79" s="7">
        <v>1.4E-2</v>
      </c>
      <c r="N79" s="7">
        <v>1.4E-2</v>
      </c>
    </row>
    <row r="80" spans="1:15" hidden="1" x14ac:dyDescent="0.35">
      <c r="B80" s="3">
        <v>60</v>
      </c>
      <c r="C80" s="7">
        <v>1.4E-2</v>
      </c>
      <c r="D80" s="7">
        <v>1.4E-2</v>
      </c>
      <c r="E80" s="7">
        <v>1.4E-2</v>
      </c>
      <c r="F80" s="7">
        <v>1.4E-2</v>
      </c>
      <c r="G80" s="7">
        <v>1.2999999999999999E-2</v>
      </c>
      <c r="H80" s="7">
        <v>1.2999999999999999E-2</v>
      </c>
      <c r="I80" s="7">
        <v>1.2999999999999999E-2</v>
      </c>
      <c r="J80" s="7">
        <v>1.2999999999999999E-2</v>
      </c>
      <c r="K80" s="7">
        <v>1.2999999999999999E-2</v>
      </c>
      <c r="L80" s="7">
        <v>1.2999999999999999E-2</v>
      </c>
      <c r="M80" s="7">
        <v>1.2E-2</v>
      </c>
      <c r="N80" s="7">
        <v>1.2E-2</v>
      </c>
    </row>
    <row r="81" spans="2:14" hidden="1" x14ac:dyDescent="0.35">
      <c r="B81" s="3">
        <v>61</v>
      </c>
      <c r="C81" s="7">
        <v>1.2E-2</v>
      </c>
      <c r="D81" s="7">
        <v>1.2E-2</v>
      </c>
      <c r="E81" s="7">
        <v>1.2E-2</v>
      </c>
      <c r="F81" s="7">
        <v>1.0999999999999999E-2</v>
      </c>
      <c r="G81" s="7">
        <v>1.0999999999999999E-2</v>
      </c>
      <c r="H81" s="7">
        <v>1.0999999999999999E-2</v>
      </c>
      <c r="I81" s="7">
        <v>1.0999999999999999E-2</v>
      </c>
      <c r="J81" s="7">
        <v>0.01</v>
      </c>
      <c r="K81" s="7">
        <v>0.01</v>
      </c>
      <c r="L81" s="7">
        <v>0.01</v>
      </c>
      <c r="M81" s="7">
        <v>0.01</v>
      </c>
      <c r="N81" s="7">
        <v>8.9999999999999993E-3</v>
      </c>
    </row>
    <row r="82" spans="2:14" hidden="1" x14ac:dyDescent="0.35">
      <c r="B82" s="3">
        <v>62</v>
      </c>
      <c r="C82" s="7">
        <v>8.9999999999999993E-3</v>
      </c>
      <c r="D82" s="7">
        <v>8.9999999999999993E-3</v>
      </c>
      <c r="E82" s="7">
        <v>8.9999999999999993E-3</v>
      </c>
      <c r="F82" s="7">
        <v>8.0000000000000002E-3</v>
      </c>
      <c r="G82" s="7">
        <v>8.0000000000000002E-3</v>
      </c>
      <c r="H82" s="7">
        <v>8.0000000000000002E-3</v>
      </c>
      <c r="I82" s="7">
        <v>8.0000000000000002E-3</v>
      </c>
      <c r="J82" s="7">
        <v>7.0000000000000001E-3</v>
      </c>
      <c r="K82" s="7">
        <v>7.0000000000000001E-3</v>
      </c>
      <c r="L82" s="7">
        <v>7.0000000000000001E-3</v>
      </c>
      <c r="M82" s="7">
        <v>7.0000000000000001E-3</v>
      </c>
      <c r="N82" s="7">
        <v>6.0000000000000001E-3</v>
      </c>
    </row>
    <row r="83" spans="2:14" hidden="1" x14ac:dyDescent="0.35">
      <c r="B83" s="3">
        <v>63</v>
      </c>
      <c r="C83" s="7">
        <v>6.0000000000000001E-3</v>
      </c>
      <c r="D83" s="7">
        <v>6.0000000000000001E-3</v>
      </c>
      <c r="E83" s="7">
        <v>6.0000000000000001E-3</v>
      </c>
      <c r="F83" s="7">
        <v>5.0000000000000001E-3</v>
      </c>
      <c r="G83" s="7">
        <v>5.0000000000000001E-3</v>
      </c>
      <c r="H83" s="7">
        <v>5.0000000000000001E-3</v>
      </c>
      <c r="I83" s="7">
        <v>5.0000000000000001E-3</v>
      </c>
      <c r="J83" s="7">
        <v>4.0000000000000001E-3</v>
      </c>
      <c r="K83" s="7">
        <v>4.0000000000000001E-3</v>
      </c>
      <c r="L83" s="7">
        <v>4.0000000000000001E-3</v>
      </c>
      <c r="M83" s="7">
        <v>4.0000000000000001E-3</v>
      </c>
      <c r="N83" s="7">
        <v>3.0000000000000001E-3</v>
      </c>
    </row>
    <row r="84" spans="2:14" hidden="1" x14ac:dyDescent="0.35">
      <c r="B84" s="3">
        <v>64</v>
      </c>
      <c r="C84" s="7">
        <v>3.0000000000000001E-3</v>
      </c>
      <c r="D84" s="7">
        <v>3.0000000000000001E-3</v>
      </c>
      <c r="E84" s="7">
        <v>3.0000000000000001E-3</v>
      </c>
      <c r="F84" s="7">
        <v>2E-3</v>
      </c>
      <c r="G84" s="7">
        <v>2E-3</v>
      </c>
      <c r="H84" s="7">
        <v>2E-3</v>
      </c>
      <c r="I84" s="7">
        <v>2E-3</v>
      </c>
      <c r="J84" s="7">
        <v>1E-3</v>
      </c>
      <c r="K84" s="7">
        <v>1E-3</v>
      </c>
      <c r="L84" s="7">
        <v>1E-3</v>
      </c>
      <c r="M84" s="7">
        <v>1E-3</v>
      </c>
      <c r="N84" s="7">
        <v>0</v>
      </c>
    </row>
    <row r="85" spans="2:14" hidden="1" x14ac:dyDescent="0.35">
      <c r="B85" s="3">
        <v>65</v>
      </c>
      <c r="C85" s="7">
        <v>0</v>
      </c>
      <c r="D85" s="7"/>
      <c r="E85" s="7"/>
      <c r="F85" s="7"/>
      <c r="G85" s="7"/>
      <c r="H85" s="7"/>
      <c r="I85" s="7"/>
      <c r="J85" s="7"/>
      <c r="K85" s="7"/>
      <c r="L85" s="7"/>
      <c r="M85" s="7"/>
      <c r="N85" s="7"/>
    </row>
  </sheetData>
  <sheetProtection algorithmName="SHA-512" hashValue="He7HvKkr3akSsTrPNwhFgdlF1wDsE6CWv//s+Y6xOHKyIll7XlHto9wLamADjstGG2uaCVglHGqP1APAw8atog==" saltValue="osHtJS+a6OVCGv6oAomwqw==" spinCount="100000" sheet="1" objects="1" scenarios="1" selectLockedCells="1" selectUnlockedCells="1"/>
  <mergeCells count="4">
    <mergeCell ref="B5:N5"/>
    <mergeCell ref="B21:N21"/>
    <mergeCell ref="B42:N42"/>
    <mergeCell ref="C60:N60"/>
  </mergeCells>
  <conditionalFormatting sqref="B74">
    <cfRule type="expression" dxfId="3" priority="17" stopIfTrue="1">
      <formula>MOD(ROW(),2)=0</formula>
    </cfRule>
    <cfRule type="expression" dxfId="2" priority="18" stopIfTrue="1">
      <formula>MOD(ROW(),2)&lt;&gt;0</formula>
    </cfRule>
  </conditionalFormatting>
  <conditionalFormatting sqref="C74:N74">
    <cfRule type="expression" dxfId="1" priority="19" stopIfTrue="1">
      <formula>MOD(ROW(),2)=0</formula>
    </cfRule>
    <cfRule type="expression" dxfId="0" priority="20" stopIfTrue="1">
      <formula>MOD(ROW(),2)&lt;&gt;0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763BF-0C03-455E-ACD0-0C1366323A8F}">
  <dimension ref="A1:O78"/>
  <sheetViews>
    <sheetView topLeftCell="A78" workbookViewId="0">
      <selection sqref="A1:XFD77"/>
    </sheetView>
  </sheetViews>
  <sheetFormatPr defaultColWidth="8.81640625" defaultRowHeight="14.5" x14ac:dyDescent="0.35"/>
  <sheetData>
    <row r="1" spans="1:15" hidden="1" x14ac:dyDescent="0.35">
      <c r="A1" s="21" t="s">
        <v>28</v>
      </c>
    </row>
    <row r="2" spans="1:15" hidden="1" x14ac:dyDescent="0.35">
      <c r="A2" s="5" t="s">
        <v>19</v>
      </c>
      <c r="B2" s="6"/>
      <c r="C2" s="6"/>
      <c r="D2" s="6"/>
      <c r="E2" s="6"/>
      <c r="F2" s="6"/>
      <c r="G2" s="6"/>
      <c r="H2" s="6"/>
      <c r="I2" s="6"/>
      <c r="J2" s="6"/>
      <c r="K2" s="6"/>
      <c r="L2" s="6"/>
      <c r="M2" s="6"/>
      <c r="N2" s="6"/>
      <c r="O2" s="6"/>
    </row>
    <row r="3" spans="1:15" hidden="1" x14ac:dyDescent="0.35">
      <c r="A3" s="6"/>
      <c r="B3" s="6"/>
      <c r="C3" s="6"/>
      <c r="D3" s="6"/>
      <c r="E3" s="6"/>
      <c r="F3" s="6"/>
      <c r="G3" s="6"/>
      <c r="H3" s="6"/>
      <c r="I3" s="6"/>
      <c r="J3" s="6"/>
      <c r="K3" s="6"/>
      <c r="L3" s="6"/>
      <c r="M3" s="6"/>
      <c r="N3" s="6"/>
      <c r="O3" s="6"/>
    </row>
    <row r="4" spans="1:15" hidden="1" x14ac:dyDescent="0.35">
      <c r="A4" s="6"/>
      <c r="B4" s="3" t="s">
        <v>9</v>
      </c>
      <c r="C4" s="3">
        <v>0</v>
      </c>
      <c r="D4" s="3">
        <v>2</v>
      </c>
      <c r="E4" s="3">
        <v>2</v>
      </c>
      <c r="F4" s="3">
        <v>3</v>
      </c>
      <c r="G4" s="3">
        <v>4</v>
      </c>
      <c r="H4" s="3">
        <v>5</v>
      </c>
      <c r="I4" s="3">
        <v>6</v>
      </c>
      <c r="J4" s="3">
        <v>7</v>
      </c>
      <c r="K4" s="3">
        <v>8</v>
      </c>
      <c r="L4" s="3">
        <v>9</v>
      </c>
      <c r="M4" s="3">
        <v>10</v>
      </c>
      <c r="N4" s="3">
        <v>11</v>
      </c>
      <c r="O4" s="6"/>
    </row>
    <row r="5" spans="1:15" hidden="1" x14ac:dyDescent="0.35">
      <c r="A5" s="6"/>
      <c r="B5" s="310" t="s">
        <v>10</v>
      </c>
      <c r="C5" s="310"/>
      <c r="D5" s="310"/>
      <c r="E5" s="310"/>
      <c r="F5" s="310"/>
      <c r="G5" s="310"/>
      <c r="H5" s="310"/>
      <c r="I5" s="310"/>
      <c r="J5" s="310"/>
      <c r="K5" s="310"/>
      <c r="L5" s="310"/>
      <c r="M5" s="310"/>
      <c r="N5" s="310"/>
      <c r="O5" s="6"/>
    </row>
    <row r="6" spans="1:15" hidden="1" x14ac:dyDescent="0.35">
      <c r="A6" s="6"/>
      <c r="B6" s="3" t="s">
        <v>11</v>
      </c>
      <c r="C6" s="3"/>
      <c r="D6" s="3"/>
      <c r="E6" s="3"/>
      <c r="F6" s="3"/>
      <c r="G6" s="3"/>
      <c r="H6" s="3"/>
      <c r="I6" s="3"/>
      <c r="J6" s="3"/>
      <c r="K6" s="3"/>
      <c r="L6" s="3"/>
      <c r="M6" s="3"/>
      <c r="N6" s="3"/>
      <c r="O6" s="6"/>
    </row>
    <row r="7" spans="1:15" hidden="1" x14ac:dyDescent="0.35">
      <c r="A7" s="6"/>
      <c r="B7" s="3">
        <v>60</v>
      </c>
      <c r="C7" s="7"/>
      <c r="D7" s="7"/>
      <c r="E7" s="7"/>
      <c r="F7" s="7"/>
      <c r="G7" s="7"/>
      <c r="H7" s="7"/>
      <c r="I7" s="7"/>
      <c r="J7" s="7"/>
      <c r="K7" s="7"/>
      <c r="L7" s="7"/>
      <c r="M7" s="7"/>
      <c r="N7" s="7"/>
      <c r="O7" s="6"/>
    </row>
    <row r="8" spans="1:15" hidden="1" x14ac:dyDescent="0.35">
      <c r="A8" s="6"/>
      <c r="B8" s="3">
        <v>61</v>
      </c>
      <c r="C8" s="7"/>
      <c r="D8" s="7"/>
      <c r="E8" s="7"/>
      <c r="F8" s="7"/>
      <c r="G8" s="7"/>
      <c r="H8" s="7"/>
      <c r="I8" s="7"/>
      <c r="J8" s="7"/>
      <c r="K8" s="7"/>
      <c r="L8" s="7"/>
      <c r="M8" s="7"/>
      <c r="N8" s="7"/>
      <c r="O8" s="6"/>
    </row>
    <row r="9" spans="1:15" hidden="1" x14ac:dyDescent="0.35">
      <c r="A9" s="6"/>
      <c r="B9" s="3">
        <v>62</v>
      </c>
      <c r="C9" s="7"/>
      <c r="D9" s="7"/>
      <c r="E9" s="7"/>
      <c r="F9" s="7"/>
      <c r="G9" s="7"/>
      <c r="H9" s="7"/>
      <c r="I9" s="7"/>
      <c r="J9" s="7"/>
      <c r="K9" s="7"/>
      <c r="L9" s="7"/>
      <c r="M9" s="7"/>
      <c r="N9" s="7"/>
      <c r="O9" s="6"/>
    </row>
    <row r="10" spans="1:15" hidden="1" x14ac:dyDescent="0.35">
      <c r="A10" s="6"/>
      <c r="B10" s="3">
        <v>63</v>
      </c>
      <c r="C10" s="7"/>
      <c r="D10" s="7"/>
      <c r="E10" s="7"/>
      <c r="F10" s="7"/>
      <c r="G10" s="7"/>
      <c r="H10" s="7"/>
      <c r="I10" s="7"/>
      <c r="J10" s="7"/>
      <c r="K10" s="7"/>
      <c r="L10" s="7"/>
      <c r="M10" s="7"/>
      <c r="N10" s="7"/>
      <c r="O10" s="6"/>
    </row>
    <row r="11" spans="1:15" hidden="1" x14ac:dyDescent="0.35">
      <c r="A11" s="6"/>
      <c r="B11" s="3">
        <v>64</v>
      </c>
      <c r="C11" s="7"/>
      <c r="D11" s="7"/>
      <c r="E11" s="7"/>
      <c r="F11" s="7"/>
      <c r="G11" s="7"/>
      <c r="H11" s="7"/>
      <c r="I11" s="7"/>
      <c r="J11" s="7"/>
      <c r="K11" s="7"/>
      <c r="L11" s="7"/>
      <c r="M11" s="7"/>
      <c r="N11" s="7"/>
      <c r="O11" s="6"/>
    </row>
    <row r="12" spans="1:15" hidden="1" x14ac:dyDescent="0.35">
      <c r="A12" s="6"/>
      <c r="B12" s="3">
        <v>65</v>
      </c>
      <c r="C12" s="7"/>
      <c r="D12" s="7"/>
      <c r="E12" s="7"/>
      <c r="F12" s="7"/>
      <c r="G12" s="7"/>
      <c r="H12" s="7"/>
      <c r="I12" s="7"/>
      <c r="J12" s="7"/>
      <c r="K12" s="7"/>
      <c r="L12" s="7"/>
      <c r="M12" s="7"/>
      <c r="N12" s="7"/>
      <c r="O12" s="6"/>
    </row>
    <row r="13" spans="1:15" hidden="1" x14ac:dyDescent="0.35">
      <c r="A13" s="6"/>
      <c r="B13" s="3">
        <v>66</v>
      </c>
      <c r="C13" s="7"/>
      <c r="D13" s="7"/>
      <c r="E13" s="7"/>
      <c r="F13" s="7"/>
      <c r="G13" s="7"/>
      <c r="H13" s="7"/>
      <c r="I13" s="7"/>
      <c r="J13" s="7"/>
      <c r="K13" s="7"/>
      <c r="L13" s="7"/>
      <c r="M13" s="7"/>
      <c r="N13" s="7"/>
      <c r="O13" s="6"/>
    </row>
    <row r="14" spans="1:15" hidden="1" x14ac:dyDescent="0.35">
      <c r="A14" s="6"/>
      <c r="B14" s="3">
        <v>67</v>
      </c>
      <c r="C14" s="7"/>
      <c r="D14" s="7"/>
      <c r="E14" s="7"/>
      <c r="F14" s="7"/>
      <c r="G14" s="7"/>
      <c r="H14" s="7"/>
      <c r="I14" s="7"/>
      <c r="J14" s="7"/>
      <c r="K14" s="7"/>
      <c r="L14" s="7"/>
      <c r="M14" s="7"/>
      <c r="N14" s="7"/>
      <c r="O14" s="6"/>
    </row>
    <row r="15" spans="1:15" hidden="1" x14ac:dyDescent="0.35">
      <c r="A15" s="6"/>
      <c r="B15" s="3">
        <v>68</v>
      </c>
      <c r="C15" s="7"/>
      <c r="D15" s="7"/>
      <c r="E15" s="7"/>
      <c r="F15" s="7"/>
      <c r="G15" s="7"/>
      <c r="H15" s="7"/>
      <c r="I15" s="7"/>
      <c r="J15" s="7"/>
      <c r="K15" s="7"/>
      <c r="L15" s="7"/>
      <c r="M15" s="7"/>
      <c r="N15" s="7"/>
      <c r="O15" s="6"/>
    </row>
    <row r="16" spans="1:15" hidden="1" x14ac:dyDescent="0.35">
      <c r="A16" s="6"/>
      <c r="B16" s="3">
        <v>69</v>
      </c>
      <c r="C16" s="7"/>
      <c r="D16" s="7"/>
      <c r="E16" s="7"/>
      <c r="F16" s="7"/>
      <c r="G16" s="7"/>
      <c r="H16" s="7"/>
      <c r="I16" s="7"/>
      <c r="J16" s="7"/>
      <c r="K16" s="7"/>
      <c r="L16" s="7"/>
      <c r="M16" s="7"/>
      <c r="N16" s="7"/>
      <c r="O16" s="6"/>
    </row>
    <row r="17" spans="1:15" hidden="1" x14ac:dyDescent="0.35">
      <c r="A17" s="6"/>
      <c r="B17" s="3">
        <v>70</v>
      </c>
      <c r="C17" s="7"/>
      <c r="D17" s="7"/>
      <c r="E17" s="7"/>
      <c r="F17" s="7"/>
      <c r="G17" s="7"/>
      <c r="H17" s="7"/>
      <c r="I17" s="7"/>
      <c r="J17" s="7"/>
      <c r="K17" s="7"/>
      <c r="L17" s="7"/>
      <c r="M17" s="7"/>
      <c r="N17" s="7"/>
      <c r="O17" s="6"/>
    </row>
    <row r="18" spans="1:15" hidden="1" x14ac:dyDescent="0.35">
      <c r="A18" s="6"/>
      <c r="B18" s="3">
        <v>71</v>
      </c>
      <c r="C18" s="7"/>
      <c r="D18" s="7"/>
      <c r="E18" s="7"/>
      <c r="F18" s="7"/>
      <c r="G18" s="7"/>
      <c r="H18" s="7"/>
      <c r="I18" s="7"/>
      <c r="J18" s="7"/>
      <c r="K18" s="7"/>
      <c r="L18" s="7"/>
      <c r="M18" s="7"/>
      <c r="N18" s="7"/>
      <c r="O18" s="6"/>
    </row>
    <row r="19" spans="1:15" hidden="1" x14ac:dyDescent="0.35">
      <c r="A19" s="6"/>
      <c r="B19" s="3">
        <v>72</v>
      </c>
      <c r="C19" s="7"/>
      <c r="D19" s="7"/>
      <c r="E19" s="7"/>
      <c r="F19" s="7"/>
      <c r="G19" s="7"/>
      <c r="H19" s="7"/>
      <c r="I19" s="7"/>
      <c r="J19" s="7"/>
      <c r="K19" s="7"/>
      <c r="L19" s="7"/>
      <c r="M19" s="7"/>
      <c r="N19" s="7"/>
      <c r="O19" s="6"/>
    </row>
    <row r="20" spans="1:15" hidden="1" x14ac:dyDescent="0.35">
      <c r="A20" s="6"/>
      <c r="B20" s="3">
        <v>73</v>
      </c>
      <c r="C20" s="7"/>
      <c r="D20" s="7"/>
      <c r="E20" s="7"/>
      <c r="F20" s="7"/>
      <c r="G20" s="7"/>
      <c r="H20" s="7"/>
      <c r="I20" s="7"/>
      <c r="J20" s="7"/>
      <c r="K20" s="7"/>
      <c r="L20" s="7"/>
      <c r="M20" s="7"/>
      <c r="N20" s="7"/>
      <c r="O20" s="6"/>
    </row>
    <row r="21" spans="1:15" hidden="1" x14ac:dyDescent="0.35">
      <c r="A21" s="6"/>
      <c r="B21" s="3">
        <v>74</v>
      </c>
      <c r="C21" s="7"/>
      <c r="D21" s="7"/>
      <c r="E21" s="7"/>
      <c r="F21" s="7"/>
      <c r="G21" s="7"/>
      <c r="H21" s="7"/>
      <c r="I21" s="7"/>
      <c r="J21" s="7"/>
      <c r="K21" s="7"/>
      <c r="L21" s="7"/>
      <c r="M21" s="7"/>
      <c r="N21" s="7"/>
      <c r="O21" s="6"/>
    </row>
    <row r="22" spans="1:15" hidden="1" x14ac:dyDescent="0.35">
      <c r="A22" s="6"/>
      <c r="B22" s="3">
        <v>75</v>
      </c>
      <c r="C22" s="7"/>
      <c r="D22" s="7"/>
      <c r="E22" s="7"/>
      <c r="F22" s="7"/>
      <c r="G22" s="7"/>
      <c r="H22" s="7"/>
      <c r="I22" s="7"/>
      <c r="J22" s="7"/>
      <c r="K22" s="7"/>
      <c r="L22" s="7"/>
      <c r="M22" s="7"/>
      <c r="N22" s="7"/>
      <c r="O22" s="6"/>
    </row>
    <row r="23" spans="1:15" hidden="1" x14ac:dyDescent="0.35">
      <c r="A23" s="22" t="s">
        <v>29</v>
      </c>
      <c r="B23" s="6"/>
      <c r="C23" s="6"/>
      <c r="D23" s="6"/>
      <c r="E23" s="6"/>
      <c r="F23" s="6"/>
      <c r="G23" s="6"/>
      <c r="H23" s="6"/>
      <c r="I23" s="6"/>
      <c r="J23" s="6"/>
      <c r="K23" s="6"/>
      <c r="L23" s="6"/>
      <c r="M23" s="6"/>
      <c r="N23" s="6"/>
      <c r="O23" s="6"/>
    </row>
    <row r="24" spans="1:15" hidden="1" x14ac:dyDescent="0.35">
      <c r="A24" s="5" t="s">
        <v>20</v>
      </c>
      <c r="B24" s="6"/>
      <c r="C24" s="6"/>
      <c r="D24" s="6"/>
      <c r="E24" s="6"/>
      <c r="F24" s="6"/>
      <c r="G24" s="6"/>
      <c r="H24" s="6"/>
      <c r="I24" s="6"/>
      <c r="J24" s="6"/>
      <c r="K24" s="6"/>
      <c r="L24" s="6"/>
      <c r="M24" s="6"/>
      <c r="N24" s="6"/>
      <c r="O24" s="6"/>
    </row>
    <row r="25" spans="1:15" hidden="1" x14ac:dyDescent="0.35">
      <c r="A25" s="6"/>
      <c r="B25" s="6"/>
      <c r="C25" s="6"/>
      <c r="D25" s="6"/>
      <c r="E25" s="6"/>
      <c r="F25" s="6"/>
      <c r="G25" s="6"/>
      <c r="H25" s="6"/>
      <c r="I25" s="6"/>
      <c r="J25" s="6"/>
      <c r="K25" s="6"/>
      <c r="L25" s="6"/>
      <c r="M25" s="6"/>
      <c r="N25" s="6"/>
      <c r="O25" s="6"/>
    </row>
    <row r="26" spans="1:15" hidden="1" x14ac:dyDescent="0.35">
      <c r="A26" s="6"/>
      <c r="B26" s="3" t="s">
        <v>9</v>
      </c>
      <c r="C26" s="3">
        <v>0</v>
      </c>
      <c r="D26" s="3">
        <v>1</v>
      </c>
      <c r="E26" s="3">
        <v>2</v>
      </c>
      <c r="F26" s="3">
        <v>3</v>
      </c>
      <c r="G26" s="3">
        <v>4</v>
      </c>
      <c r="H26" s="3">
        <v>5</v>
      </c>
      <c r="I26" s="3">
        <v>6</v>
      </c>
      <c r="J26" s="3">
        <v>7</v>
      </c>
      <c r="K26" s="3">
        <v>8</v>
      </c>
      <c r="L26" s="3">
        <v>9</v>
      </c>
      <c r="M26" s="3">
        <v>10</v>
      </c>
      <c r="N26" s="3">
        <v>11</v>
      </c>
      <c r="O26" s="6"/>
    </row>
    <row r="27" spans="1:15" hidden="1" x14ac:dyDescent="0.35">
      <c r="A27" s="6"/>
      <c r="B27" s="310" t="s">
        <v>10</v>
      </c>
      <c r="C27" s="310"/>
      <c r="D27" s="310"/>
      <c r="E27" s="310"/>
      <c r="F27" s="310"/>
      <c r="G27" s="310"/>
      <c r="H27" s="310"/>
      <c r="I27" s="310"/>
      <c r="J27" s="310"/>
      <c r="K27" s="310"/>
      <c r="L27" s="310"/>
      <c r="M27" s="310"/>
      <c r="N27" s="310"/>
      <c r="O27" s="6"/>
    </row>
    <row r="28" spans="1:15" hidden="1" x14ac:dyDescent="0.35">
      <c r="A28" s="6"/>
      <c r="B28" s="3" t="s">
        <v>11</v>
      </c>
      <c r="C28" s="3"/>
      <c r="D28" s="3"/>
      <c r="E28" s="3"/>
      <c r="F28" s="3"/>
      <c r="G28" s="3"/>
      <c r="H28" s="3"/>
      <c r="I28" s="3"/>
      <c r="J28" s="3"/>
      <c r="K28" s="3"/>
      <c r="L28" s="3"/>
      <c r="M28" s="3"/>
      <c r="N28" s="3"/>
      <c r="O28" s="6"/>
    </row>
    <row r="29" spans="1:15" hidden="1" x14ac:dyDescent="0.35">
      <c r="A29" s="6"/>
      <c r="B29" s="3">
        <v>65</v>
      </c>
      <c r="C29" s="19">
        <v>1</v>
      </c>
      <c r="D29" s="7">
        <v>1.0029999999999999</v>
      </c>
      <c r="E29" s="7">
        <v>1.006</v>
      </c>
      <c r="F29" s="7">
        <v>1.0089999999999999</v>
      </c>
      <c r="G29" s="7">
        <v>1.0109999999999999</v>
      </c>
      <c r="H29" s="7">
        <v>1.014</v>
      </c>
      <c r="I29" s="7">
        <v>1.0169999999999999</v>
      </c>
      <c r="J29" s="7">
        <v>1.02</v>
      </c>
      <c r="K29" s="7">
        <v>1.0229999999999999</v>
      </c>
      <c r="L29" s="7">
        <v>1.026</v>
      </c>
      <c r="M29" s="7">
        <v>1.0289999999999999</v>
      </c>
      <c r="N29" s="7">
        <v>1.0309999999999999</v>
      </c>
      <c r="O29" s="6"/>
    </row>
    <row r="30" spans="1:15" hidden="1" x14ac:dyDescent="0.35">
      <c r="A30" s="6"/>
      <c r="B30" s="3">
        <v>66</v>
      </c>
      <c r="C30" s="19">
        <v>1.034</v>
      </c>
      <c r="D30" s="7">
        <v>1.0369999999999999</v>
      </c>
      <c r="E30" s="7">
        <v>1.04</v>
      </c>
      <c r="F30" s="7">
        <v>1.044</v>
      </c>
      <c r="G30" s="7">
        <v>1.0469999999999999</v>
      </c>
      <c r="H30" s="7">
        <v>1.05</v>
      </c>
      <c r="I30" s="7">
        <v>1.0529999999999999</v>
      </c>
      <c r="J30" s="7">
        <v>1.056</v>
      </c>
      <c r="K30" s="7">
        <v>1.0589999999999999</v>
      </c>
      <c r="L30" s="7">
        <v>1.0620000000000001</v>
      </c>
      <c r="M30" s="7">
        <v>1.0649999999999999</v>
      </c>
      <c r="N30" s="7">
        <v>1.0680000000000001</v>
      </c>
      <c r="O30" s="6"/>
    </row>
    <row r="31" spans="1:15" hidden="1" x14ac:dyDescent="0.35">
      <c r="A31" s="6"/>
      <c r="B31" s="3">
        <v>67</v>
      </c>
      <c r="C31" s="19">
        <v>1.071</v>
      </c>
      <c r="D31" s="7">
        <v>1.075</v>
      </c>
      <c r="E31" s="7">
        <v>1.0780000000000001</v>
      </c>
      <c r="F31" s="7">
        <v>1.0820000000000001</v>
      </c>
      <c r="G31" s="7">
        <v>1.085</v>
      </c>
      <c r="H31" s="7">
        <v>1.0880000000000001</v>
      </c>
      <c r="I31" s="7">
        <v>1.0920000000000001</v>
      </c>
      <c r="J31" s="7">
        <v>1.095</v>
      </c>
      <c r="K31" s="7">
        <v>1.099</v>
      </c>
      <c r="L31" s="7">
        <v>1.1020000000000001</v>
      </c>
      <c r="M31" s="7">
        <v>1.105</v>
      </c>
      <c r="N31" s="7">
        <v>1.109</v>
      </c>
      <c r="O31" s="6"/>
    </row>
    <row r="32" spans="1:15" hidden="1" x14ac:dyDescent="0.35">
      <c r="A32" s="6"/>
      <c r="B32" s="3">
        <v>68</v>
      </c>
      <c r="C32" s="19">
        <v>1.1120000000000001</v>
      </c>
      <c r="D32" s="7">
        <v>1.1160000000000001</v>
      </c>
      <c r="E32" s="7">
        <v>1.1200000000000001</v>
      </c>
      <c r="F32" s="7">
        <v>1.123</v>
      </c>
      <c r="G32" s="7">
        <v>1.127</v>
      </c>
      <c r="H32" s="7">
        <v>1.131</v>
      </c>
      <c r="I32" s="7">
        <v>1.135</v>
      </c>
      <c r="J32" s="7">
        <v>1.1379999999999999</v>
      </c>
      <c r="K32" s="7">
        <v>1.1419999999999999</v>
      </c>
      <c r="L32" s="7">
        <v>1.1459999999999999</v>
      </c>
      <c r="M32" s="7">
        <v>1.149</v>
      </c>
      <c r="N32" s="7">
        <v>1.153</v>
      </c>
      <c r="O32" s="6"/>
    </row>
    <row r="33" spans="1:15" hidden="1" x14ac:dyDescent="0.35">
      <c r="A33" s="6"/>
      <c r="B33" s="3">
        <v>69</v>
      </c>
      <c r="C33" s="19">
        <v>1.157</v>
      </c>
      <c r="D33" s="7">
        <v>1.161</v>
      </c>
      <c r="E33" s="7">
        <v>1.165</v>
      </c>
      <c r="F33" s="7">
        <v>1.169</v>
      </c>
      <c r="G33" s="7">
        <v>1.173</v>
      </c>
      <c r="H33" s="7">
        <v>1.177</v>
      </c>
      <c r="I33" s="7">
        <v>1.181</v>
      </c>
      <c r="J33" s="7">
        <v>1.1850000000000001</v>
      </c>
      <c r="K33" s="7">
        <v>1.19</v>
      </c>
      <c r="L33" s="7">
        <v>1.194</v>
      </c>
      <c r="M33" s="7">
        <v>1.198</v>
      </c>
      <c r="N33" s="7">
        <v>1.202</v>
      </c>
      <c r="O33" s="6"/>
    </row>
    <row r="34" spans="1:15" hidden="1" x14ac:dyDescent="0.35">
      <c r="A34" s="6"/>
      <c r="B34" s="3">
        <v>70</v>
      </c>
      <c r="C34" s="19">
        <v>1.206</v>
      </c>
      <c r="D34" s="7">
        <v>1.21</v>
      </c>
      <c r="E34" s="7">
        <v>1.2150000000000001</v>
      </c>
      <c r="F34" s="7">
        <v>1.2190000000000001</v>
      </c>
      <c r="G34" s="7">
        <v>1.224</v>
      </c>
      <c r="H34" s="7">
        <v>1.228</v>
      </c>
      <c r="I34" s="7">
        <v>1.2330000000000001</v>
      </c>
      <c r="J34" s="7">
        <v>1.2370000000000001</v>
      </c>
      <c r="K34" s="7">
        <v>1.242</v>
      </c>
      <c r="L34" s="7">
        <v>1.246</v>
      </c>
      <c r="M34" s="7">
        <v>1.2509999999999999</v>
      </c>
      <c r="N34" s="7">
        <v>1.2549999999999999</v>
      </c>
      <c r="O34" s="6"/>
    </row>
    <row r="35" spans="1:15" hidden="1" x14ac:dyDescent="0.35">
      <c r="A35" s="6"/>
      <c r="B35" s="3">
        <v>71</v>
      </c>
      <c r="C35" s="19">
        <v>1.26</v>
      </c>
      <c r="D35" s="7">
        <v>1.2649999999999999</v>
      </c>
      <c r="E35" s="7">
        <v>1.2689999999999999</v>
      </c>
      <c r="F35" s="7">
        <v>1.274</v>
      </c>
      <c r="G35" s="7">
        <v>1.2789999999999999</v>
      </c>
      <c r="H35" s="7">
        <v>1.284</v>
      </c>
      <c r="I35" s="7">
        <v>1.2889999999999999</v>
      </c>
      <c r="J35" s="7">
        <v>1.294</v>
      </c>
      <c r="K35" s="7">
        <v>1.2989999999999999</v>
      </c>
      <c r="L35" s="7">
        <v>1.304</v>
      </c>
      <c r="M35" s="7">
        <v>1.3089999999999999</v>
      </c>
      <c r="N35" s="7">
        <v>1.3140000000000001</v>
      </c>
      <c r="O35" s="6"/>
    </row>
    <row r="36" spans="1:15" hidden="1" x14ac:dyDescent="0.35">
      <c r="A36" s="6"/>
      <c r="B36" s="3">
        <v>72</v>
      </c>
      <c r="C36" s="19">
        <v>1.3180000000000001</v>
      </c>
      <c r="D36" s="7">
        <v>1.3240000000000001</v>
      </c>
      <c r="E36" s="7">
        <v>1.329</v>
      </c>
      <c r="F36" s="7">
        <v>1.335</v>
      </c>
      <c r="G36" s="7">
        <v>1.34</v>
      </c>
      <c r="H36" s="7">
        <v>1.345</v>
      </c>
      <c r="I36" s="7">
        <v>1.351</v>
      </c>
      <c r="J36" s="7">
        <v>1.3560000000000001</v>
      </c>
      <c r="K36" s="7">
        <v>1.361</v>
      </c>
      <c r="L36" s="7">
        <v>1.367</v>
      </c>
      <c r="M36" s="7">
        <v>1.3720000000000001</v>
      </c>
      <c r="N36" s="7">
        <v>1.377</v>
      </c>
      <c r="O36" s="6"/>
    </row>
    <row r="37" spans="1:15" hidden="1" x14ac:dyDescent="0.35">
      <c r="A37" s="6"/>
      <c r="B37" s="3">
        <v>73</v>
      </c>
      <c r="C37" s="19">
        <v>1.383</v>
      </c>
      <c r="D37" s="7">
        <v>1.389</v>
      </c>
      <c r="E37" s="7">
        <v>1.395</v>
      </c>
      <c r="F37" s="7">
        <v>1.4</v>
      </c>
      <c r="G37" s="7">
        <v>1.4059999999999999</v>
      </c>
      <c r="H37" s="7">
        <v>1.4119999999999999</v>
      </c>
      <c r="I37" s="7">
        <v>1.4179999999999999</v>
      </c>
      <c r="J37" s="7">
        <v>1.4239999999999999</v>
      </c>
      <c r="K37" s="7">
        <v>1.43</v>
      </c>
      <c r="L37" s="7">
        <v>1.4359999999999999</v>
      </c>
      <c r="M37" s="7">
        <v>1.4419999999999999</v>
      </c>
      <c r="N37" s="7">
        <v>1.448</v>
      </c>
      <c r="O37" s="6"/>
    </row>
    <row r="38" spans="1:15" hidden="1" x14ac:dyDescent="0.35">
      <c r="A38" s="6"/>
      <c r="B38" s="3">
        <v>74</v>
      </c>
      <c r="C38" s="19">
        <v>1.4530000000000001</v>
      </c>
      <c r="D38" s="7">
        <v>1.46</v>
      </c>
      <c r="E38" s="7">
        <v>1.466</v>
      </c>
      <c r="F38" s="7">
        <v>1.4730000000000001</v>
      </c>
      <c r="G38" s="7">
        <v>1.4790000000000001</v>
      </c>
      <c r="H38" s="7">
        <v>1.486</v>
      </c>
      <c r="I38" s="7">
        <v>1.492</v>
      </c>
      <c r="J38" s="7">
        <v>1.4990000000000001</v>
      </c>
      <c r="K38" s="7">
        <v>1.5049999999999999</v>
      </c>
      <c r="L38" s="7">
        <v>1.512</v>
      </c>
      <c r="M38" s="7">
        <v>1.518</v>
      </c>
      <c r="N38" s="7">
        <v>1.5249999999999999</v>
      </c>
      <c r="O38" s="6"/>
    </row>
    <row r="39" spans="1:15" hidden="1" x14ac:dyDescent="0.35">
      <c r="A39" s="22" t="s">
        <v>30</v>
      </c>
      <c r="B39" s="6"/>
      <c r="C39" s="6"/>
      <c r="D39" s="6"/>
      <c r="E39" s="6"/>
      <c r="F39" s="6"/>
      <c r="G39" s="6"/>
      <c r="H39" s="6"/>
      <c r="I39" s="6"/>
      <c r="J39" s="6"/>
      <c r="K39" s="6"/>
      <c r="L39" s="6"/>
      <c r="M39" s="6"/>
      <c r="N39" s="6"/>
      <c r="O39" s="6"/>
    </row>
    <row r="40" spans="1:15" hidden="1" x14ac:dyDescent="0.35">
      <c r="A40" s="5" t="s">
        <v>13</v>
      </c>
      <c r="B40" s="6"/>
      <c r="C40" s="6"/>
      <c r="D40" s="6"/>
      <c r="E40" s="6"/>
      <c r="F40" s="6"/>
      <c r="G40" s="6"/>
      <c r="H40" s="6"/>
      <c r="I40" s="6"/>
      <c r="J40" s="6"/>
      <c r="K40" s="6"/>
      <c r="L40" s="6"/>
      <c r="M40" s="6"/>
      <c r="N40" s="6"/>
      <c r="O40" s="6"/>
    </row>
    <row r="41" spans="1:15" hidden="1" x14ac:dyDescent="0.35">
      <c r="A41" s="6"/>
      <c r="B41" s="6"/>
      <c r="C41" s="6"/>
      <c r="D41" s="6"/>
      <c r="E41" s="6"/>
      <c r="F41" s="6"/>
      <c r="G41" s="6"/>
      <c r="H41" s="6"/>
      <c r="I41" s="6"/>
      <c r="J41" s="6"/>
      <c r="K41" s="6"/>
      <c r="L41" s="6"/>
      <c r="M41" s="6"/>
      <c r="N41" s="6"/>
      <c r="O41" s="6"/>
    </row>
    <row r="42" spans="1:15" hidden="1" x14ac:dyDescent="0.35">
      <c r="A42" s="6"/>
      <c r="B42" s="3" t="s">
        <v>21</v>
      </c>
      <c r="C42" s="3">
        <v>0</v>
      </c>
      <c r="D42" s="3">
        <v>1</v>
      </c>
      <c r="E42" s="3">
        <v>2</v>
      </c>
      <c r="F42" s="3">
        <v>3</v>
      </c>
      <c r="G42" s="3">
        <v>4</v>
      </c>
      <c r="H42" s="3">
        <v>5</v>
      </c>
      <c r="I42" s="3">
        <v>6</v>
      </c>
      <c r="J42" s="3">
        <v>7</v>
      </c>
      <c r="K42" s="3">
        <v>8</v>
      </c>
      <c r="L42" s="3">
        <v>9</v>
      </c>
      <c r="M42" s="3">
        <v>10</v>
      </c>
      <c r="N42" s="3">
        <v>11</v>
      </c>
      <c r="O42" s="6"/>
    </row>
    <row r="43" spans="1:15" hidden="1" x14ac:dyDescent="0.35">
      <c r="A43" s="6"/>
      <c r="B43" s="310" t="s">
        <v>15</v>
      </c>
      <c r="C43" s="310"/>
      <c r="D43" s="310"/>
      <c r="E43" s="310"/>
      <c r="F43" s="310"/>
      <c r="G43" s="310"/>
      <c r="H43" s="310"/>
      <c r="I43" s="310"/>
      <c r="J43" s="310"/>
      <c r="K43" s="310"/>
      <c r="L43" s="310"/>
      <c r="M43" s="310"/>
      <c r="N43" s="310"/>
      <c r="O43" s="6"/>
    </row>
    <row r="44" spans="1:15" hidden="1" x14ac:dyDescent="0.35">
      <c r="A44" s="6"/>
      <c r="B44" s="3" t="s">
        <v>16</v>
      </c>
      <c r="C44" s="3"/>
      <c r="D44" s="3"/>
      <c r="E44" s="3"/>
      <c r="F44" s="3"/>
      <c r="G44" s="3"/>
      <c r="H44" s="3"/>
      <c r="I44" s="3"/>
      <c r="J44" s="3"/>
      <c r="K44" s="3"/>
      <c r="L44" s="3"/>
      <c r="M44" s="3"/>
      <c r="N44" s="3"/>
      <c r="O44" s="6"/>
    </row>
    <row r="45" spans="1:15" hidden="1" x14ac:dyDescent="0.35">
      <c r="A45" s="6"/>
      <c r="B45" s="3">
        <v>0</v>
      </c>
      <c r="C45" s="19">
        <v>1</v>
      </c>
      <c r="D45" s="7">
        <v>1.0029999999999999</v>
      </c>
      <c r="E45" s="7">
        <v>1.0069999999999999</v>
      </c>
      <c r="F45" s="7">
        <v>1.01</v>
      </c>
      <c r="G45" s="7">
        <v>1.014</v>
      </c>
      <c r="H45" s="7">
        <v>1.0169999999999999</v>
      </c>
      <c r="I45" s="7">
        <v>1.02</v>
      </c>
      <c r="J45" s="7">
        <v>1.024</v>
      </c>
      <c r="K45" s="7">
        <v>1.0269999999999999</v>
      </c>
      <c r="L45" s="7">
        <v>1.0309999999999999</v>
      </c>
      <c r="M45" s="7">
        <v>1.034</v>
      </c>
      <c r="N45" s="7">
        <v>1.0369999999999999</v>
      </c>
      <c r="O45" s="6"/>
    </row>
    <row r="46" spans="1:15" hidden="1" x14ac:dyDescent="0.35">
      <c r="A46" s="6"/>
      <c r="B46" s="3">
        <v>1</v>
      </c>
      <c r="C46" s="19">
        <v>1.0409999999999999</v>
      </c>
      <c r="D46" s="7">
        <v>1.044</v>
      </c>
      <c r="E46" s="7">
        <v>1.048</v>
      </c>
      <c r="F46" s="7">
        <v>1.052</v>
      </c>
      <c r="G46" s="7">
        <v>1.056</v>
      </c>
      <c r="H46" s="7">
        <v>1.0589999999999999</v>
      </c>
      <c r="I46" s="7">
        <v>1.0629999999999999</v>
      </c>
      <c r="J46" s="7">
        <v>1.0669999999999999</v>
      </c>
      <c r="K46" s="7">
        <v>1.07</v>
      </c>
      <c r="L46" s="7">
        <v>1.0740000000000001</v>
      </c>
      <c r="M46" s="7">
        <v>1.0780000000000001</v>
      </c>
      <c r="N46" s="7">
        <v>1.081</v>
      </c>
      <c r="O46" s="6"/>
    </row>
    <row r="47" spans="1:15" hidden="1" x14ac:dyDescent="0.35">
      <c r="A47" s="6"/>
      <c r="B47" s="3">
        <v>2</v>
      </c>
      <c r="C47" s="19">
        <v>1.085</v>
      </c>
      <c r="D47" s="7">
        <v>1.089</v>
      </c>
      <c r="E47" s="7">
        <v>1.093</v>
      </c>
      <c r="F47" s="7">
        <v>1.097</v>
      </c>
      <c r="G47" s="7">
        <v>1.101</v>
      </c>
      <c r="H47" s="7">
        <v>1.1060000000000001</v>
      </c>
      <c r="I47" s="7">
        <v>1.1100000000000001</v>
      </c>
      <c r="J47" s="7">
        <v>1.1140000000000001</v>
      </c>
      <c r="K47" s="7">
        <v>1.1180000000000001</v>
      </c>
      <c r="L47" s="7">
        <v>1.1220000000000001</v>
      </c>
      <c r="M47" s="7">
        <v>1.1259999999999999</v>
      </c>
      <c r="N47" s="7">
        <v>1.1299999999999999</v>
      </c>
      <c r="O47" s="6"/>
    </row>
    <row r="48" spans="1:15" hidden="1" x14ac:dyDescent="0.35">
      <c r="A48" s="6"/>
      <c r="B48" s="3">
        <v>3</v>
      </c>
      <c r="C48" s="19">
        <v>1.1339999999999999</v>
      </c>
      <c r="D48" s="7">
        <v>1.139</v>
      </c>
      <c r="E48" s="7">
        <v>1.143</v>
      </c>
      <c r="F48" s="7">
        <v>1.1479999999999999</v>
      </c>
      <c r="G48" s="7">
        <v>1.1519999999999999</v>
      </c>
      <c r="H48" s="7">
        <v>1.1559999999999999</v>
      </c>
      <c r="I48" s="7">
        <v>1.161</v>
      </c>
      <c r="J48" s="7">
        <v>1.165</v>
      </c>
      <c r="K48" s="7">
        <v>1.17</v>
      </c>
      <c r="L48" s="7">
        <v>1.1739999999999999</v>
      </c>
      <c r="M48" s="7">
        <v>1.179</v>
      </c>
      <c r="N48" s="7">
        <v>1.1830000000000001</v>
      </c>
      <c r="O48" s="6"/>
    </row>
    <row r="49" spans="1:15" hidden="1" x14ac:dyDescent="0.35">
      <c r="A49" s="6"/>
      <c r="B49" s="3">
        <v>4</v>
      </c>
      <c r="C49" s="19">
        <v>1.1879999999999999</v>
      </c>
      <c r="D49" s="7">
        <v>1.1930000000000001</v>
      </c>
      <c r="E49" s="7">
        <v>1.198</v>
      </c>
      <c r="F49" s="7">
        <v>1.2030000000000001</v>
      </c>
      <c r="G49" s="7">
        <v>1.208</v>
      </c>
      <c r="H49" s="7">
        <v>1.2130000000000001</v>
      </c>
      <c r="I49" s="7">
        <v>1.2170000000000001</v>
      </c>
      <c r="J49" s="7">
        <v>1.222</v>
      </c>
      <c r="K49" s="7">
        <v>1.2270000000000001</v>
      </c>
      <c r="L49" s="7">
        <v>1.232</v>
      </c>
      <c r="M49" s="7">
        <v>1.2370000000000001</v>
      </c>
      <c r="N49" s="7">
        <v>1.242</v>
      </c>
      <c r="O49" s="6"/>
    </row>
    <row r="50" spans="1:15" hidden="1" x14ac:dyDescent="0.35">
      <c r="A50" s="6"/>
      <c r="B50" s="3">
        <v>5</v>
      </c>
      <c r="C50" s="19">
        <v>1.2470000000000001</v>
      </c>
      <c r="D50" s="7">
        <v>1.2529999999999999</v>
      </c>
      <c r="E50" s="7">
        <v>1.258</v>
      </c>
      <c r="F50" s="7">
        <v>1.2629999999999999</v>
      </c>
      <c r="G50" s="7">
        <v>1.2689999999999999</v>
      </c>
      <c r="H50" s="7">
        <v>1.274</v>
      </c>
      <c r="I50" s="7">
        <v>1.28</v>
      </c>
      <c r="J50" s="7">
        <v>1.2849999999999999</v>
      </c>
      <c r="K50" s="7">
        <v>1.2909999999999999</v>
      </c>
      <c r="L50" s="7">
        <v>1.296</v>
      </c>
      <c r="M50" s="7">
        <v>1.302</v>
      </c>
      <c r="N50" s="7">
        <v>1.3069999999999999</v>
      </c>
      <c r="O50" s="6"/>
    </row>
    <row r="51" spans="1:15" hidden="1" x14ac:dyDescent="0.35">
      <c r="A51" s="6"/>
      <c r="B51" s="3">
        <v>6</v>
      </c>
      <c r="C51" s="19">
        <v>1.3129999999999999</v>
      </c>
      <c r="D51" s="7">
        <v>1.3180000000000001</v>
      </c>
      <c r="E51" s="7">
        <v>1.3240000000000001</v>
      </c>
      <c r="F51" s="7">
        <v>1.33</v>
      </c>
      <c r="G51" s="7">
        <v>1.3360000000000001</v>
      </c>
      <c r="H51" s="7">
        <v>1.3420000000000001</v>
      </c>
      <c r="I51" s="7">
        <v>1.3480000000000001</v>
      </c>
      <c r="J51" s="7">
        <v>1.3540000000000001</v>
      </c>
      <c r="K51" s="7">
        <v>1.36</v>
      </c>
      <c r="L51" s="7">
        <v>1.3660000000000001</v>
      </c>
      <c r="M51" s="7">
        <v>1.3720000000000001</v>
      </c>
      <c r="N51" s="7">
        <v>1.3779999999999999</v>
      </c>
      <c r="O51" s="6"/>
    </row>
    <row r="52" spans="1:15" hidden="1" x14ac:dyDescent="0.35">
      <c r="A52" s="6"/>
      <c r="B52" s="3">
        <v>7</v>
      </c>
      <c r="C52" s="19">
        <v>1.3839999999999999</v>
      </c>
      <c r="D52" s="7">
        <v>1.391</v>
      </c>
      <c r="E52" s="7">
        <v>1.397</v>
      </c>
      <c r="F52" s="7">
        <v>1.4039999999999999</v>
      </c>
      <c r="G52" s="7">
        <v>1.411</v>
      </c>
      <c r="H52" s="7">
        <v>1.417</v>
      </c>
      <c r="I52" s="7">
        <v>1.4239999999999999</v>
      </c>
      <c r="J52" s="7">
        <v>1.43</v>
      </c>
      <c r="K52" s="7">
        <v>1.4370000000000001</v>
      </c>
      <c r="L52" s="7">
        <v>1.444</v>
      </c>
      <c r="M52" s="7">
        <v>1.45</v>
      </c>
      <c r="N52" s="7">
        <v>1.4570000000000001</v>
      </c>
      <c r="O52" s="6"/>
    </row>
    <row r="53" spans="1:15" hidden="1" x14ac:dyDescent="0.35">
      <c r="A53" s="6"/>
      <c r="B53" s="3">
        <v>8</v>
      </c>
      <c r="C53" s="19">
        <v>1.4630000000000001</v>
      </c>
      <c r="D53" s="7">
        <v>1.4710000000000001</v>
      </c>
      <c r="E53" s="7">
        <v>1.478</v>
      </c>
      <c r="F53" s="7">
        <v>1.4850000000000001</v>
      </c>
      <c r="G53" s="7">
        <v>1.492</v>
      </c>
      <c r="H53" s="7">
        <v>1.5</v>
      </c>
      <c r="I53" s="7">
        <v>1.5069999999999999</v>
      </c>
      <c r="J53" s="7">
        <v>1.514</v>
      </c>
      <c r="K53" s="7">
        <v>1.5209999999999999</v>
      </c>
      <c r="L53" s="7">
        <v>1.5289999999999999</v>
      </c>
      <c r="M53" s="7">
        <v>1.536</v>
      </c>
      <c r="N53" s="7">
        <v>1.5429999999999999</v>
      </c>
      <c r="O53" s="6"/>
    </row>
    <row r="54" spans="1:15" hidden="1" x14ac:dyDescent="0.35">
      <c r="A54" s="6"/>
      <c r="B54" s="3">
        <v>9</v>
      </c>
      <c r="C54" s="19">
        <v>1.55</v>
      </c>
      <c r="D54" s="7">
        <v>1.5580000000000001</v>
      </c>
      <c r="E54" s="7">
        <v>1.5660000000000001</v>
      </c>
      <c r="F54" s="7">
        <v>1.5740000000000001</v>
      </c>
      <c r="G54" s="7">
        <v>1.5820000000000001</v>
      </c>
      <c r="H54" s="7">
        <v>1.59</v>
      </c>
      <c r="I54" s="7">
        <v>1.5980000000000001</v>
      </c>
      <c r="J54" s="7">
        <v>1.6060000000000001</v>
      </c>
      <c r="K54" s="7">
        <v>1.6140000000000001</v>
      </c>
      <c r="L54" s="7">
        <v>1.6220000000000001</v>
      </c>
      <c r="M54" s="7">
        <v>1.63</v>
      </c>
      <c r="N54" s="7">
        <v>1.6379999999999999</v>
      </c>
      <c r="O54" s="6"/>
    </row>
    <row r="55" spans="1:15" hidden="1" x14ac:dyDescent="0.35">
      <c r="A55" s="6"/>
      <c r="B55" s="6"/>
      <c r="C55" s="6"/>
      <c r="D55" s="6"/>
      <c r="E55" s="6"/>
      <c r="F55" s="6"/>
      <c r="G55" s="6"/>
      <c r="H55" s="6"/>
      <c r="I55" s="6"/>
      <c r="J55" s="6"/>
      <c r="K55" s="6"/>
      <c r="L55" s="6"/>
      <c r="M55" s="6"/>
      <c r="N55" s="6"/>
      <c r="O55" s="6"/>
    </row>
    <row r="56" spans="1:15" hidden="1" x14ac:dyDescent="0.35">
      <c r="A56" s="6"/>
      <c r="B56" s="6"/>
      <c r="C56" s="6"/>
      <c r="D56" s="6"/>
      <c r="E56" s="6"/>
      <c r="F56" s="6"/>
      <c r="G56" s="6"/>
      <c r="H56" s="6"/>
      <c r="I56" s="6"/>
      <c r="J56" s="6"/>
      <c r="K56" s="6"/>
      <c r="L56" s="6"/>
      <c r="M56" s="6"/>
      <c r="N56" s="6"/>
      <c r="O56" s="6"/>
    </row>
    <row r="57" spans="1:15" hidden="1" x14ac:dyDescent="0.35">
      <c r="A57" s="5"/>
      <c r="B57" s="6"/>
      <c r="C57" s="6"/>
      <c r="D57" s="6"/>
      <c r="E57" s="6"/>
      <c r="F57" s="6"/>
      <c r="G57" s="6"/>
      <c r="H57" s="6"/>
      <c r="I57" s="6"/>
      <c r="J57" s="6"/>
      <c r="K57" s="6"/>
      <c r="L57" s="6"/>
      <c r="M57" s="6"/>
      <c r="N57" s="6"/>
      <c r="O57" s="6"/>
    </row>
    <row r="58" spans="1:15" hidden="1" x14ac:dyDescent="0.35">
      <c r="A58" s="6"/>
      <c r="B58" s="6"/>
      <c r="C58" s="6"/>
      <c r="D58" s="6"/>
      <c r="E58" s="6"/>
      <c r="F58" s="6"/>
      <c r="G58" s="6"/>
      <c r="H58" s="6"/>
      <c r="I58" s="6"/>
      <c r="J58" s="6"/>
      <c r="K58" s="6"/>
      <c r="L58" s="6"/>
      <c r="M58" s="6"/>
      <c r="N58" s="6"/>
      <c r="O58" s="6"/>
    </row>
    <row r="59" spans="1:15" hidden="1" x14ac:dyDescent="0.35">
      <c r="A59" s="6"/>
      <c r="B59" s="3"/>
      <c r="C59" s="311"/>
      <c r="D59" s="312"/>
      <c r="E59" s="312"/>
      <c r="F59" s="312"/>
      <c r="G59" s="312"/>
      <c r="H59" s="312"/>
      <c r="I59" s="312"/>
      <c r="J59" s="312"/>
      <c r="K59" s="312"/>
      <c r="L59" s="312"/>
      <c r="M59" s="312"/>
      <c r="N59" s="313"/>
      <c r="O59" s="6"/>
    </row>
    <row r="60" spans="1:15" hidden="1" x14ac:dyDescent="0.35">
      <c r="A60" s="6"/>
      <c r="B60" s="3"/>
      <c r="C60" s="7"/>
      <c r="D60" s="7"/>
      <c r="E60" s="7"/>
      <c r="F60" s="7"/>
      <c r="G60" s="7"/>
      <c r="H60" s="7"/>
      <c r="I60" s="7"/>
      <c r="J60" s="7"/>
      <c r="K60" s="7"/>
      <c r="L60" s="7"/>
      <c r="M60" s="7"/>
      <c r="N60" s="7"/>
      <c r="O60" s="6"/>
    </row>
    <row r="61" spans="1:15" hidden="1" x14ac:dyDescent="0.35">
      <c r="A61" s="6"/>
      <c r="B61" s="3"/>
      <c r="C61" s="7"/>
      <c r="D61" s="7"/>
      <c r="E61" s="7"/>
      <c r="F61" s="7"/>
      <c r="G61" s="7"/>
      <c r="H61" s="7"/>
      <c r="I61" s="7"/>
      <c r="J61" s="7"/>
      <c r="K61" s="7"/>
      <c r="L61" s="7"/>
      <c r="M61" s="7"/>
      <c r="N61" s="7"/>
      <c r="O61" s="6"/>
    </row>
    <row r="62" spans="1:15" hidden="1" x14ac:dyDescent="0.35">
      <c r="A62" s="6"/>
      <c r="B62" s="3"/>
      <c r="C62" s="7"/>
      <c r="D62" s="7"/>
      <c r="E62" s="7"/>
      <c r="F62" s="7"/>
      <c r="G62" s="7"/>
      <c r="H62" s="7"/>
      <c r="I62" s="7"/>
      <c r="J62" s="7"/>
      <c r="K62" s="7"/>
      <c r="L62" s="7"/>
      <c r="M62" s="7"/>
      <c r="N62" s="7"/>
      <c r="O62" s="6"/>
    </row>
    <row r="63" spans="1:15" hidden="1" x14ac:dyDescent="0.35">
      <c r="A63" s="6"/>
      <c r="B63" s="3"/>
      <c r="C63" s="7"/>
      <c r="D63" s="7"/>
      <c r="E63" s="7"/>
      <c r="F63" s="7"/>
      <c r="G63" s="7"/>
      <c r="H63" s="7"/>
      <c r="I63" s="7"/>
      <c r="J63" s="7"/>
      <c r="K63" s="7"/>
      <c r="L63" s="7"/>
      <c r="M63" s="7"/>
      <c r="N63" s="7"/>
      <c r="O63" s="6"/>
    </row>
    <row r="64" spans="1:15" hidden="1" x14ac:dyDescent="0.35">
      <c r="A64" s="6"/>
      <c r="B64" s="3"/>
      <c r="C64" s="7"/>
      <c r="D64" s="7"/>
      <c r="E64" s="7"/>
      <c r="F64" s="7"/>
      <c r="G64" s="7"/>
      <c r="H64" s="7"/>
      <c r="I64" s="7"/>
      <c r="J64" s="7"/>
      <c r="K64" s="7"/>
      <c r="L64" s="7"/>
      <c r="M64" s="7"/>
      <c r="N64" s="7"/>
      <c r="O64" s="6"/>
    </row>
    <row r="65" spans="1:15" hidden="1" x14ac:dyDescent="0.35">
      <c r="A65" s="6"/>
      <c r="B65" s="3"/>
      <c r="C65" s="7"/>
      <c r="D65" s="7"/>
      <c r="E65" s="7"/>
      <c r="F65" s="7"/>
      <c r="G65" s="7"/>
      <c r="H65" s="7"/>
      <c r="I65" s="7"/>
      <c r="J65" s="7"/>
      <c r="K65" s="7"/>
      <c r="L65" s="7"/>
      <c r="M65" s="7"/>
      <c r="N65" s="7"/>
      <c r="O65" s="6"/>
    </row>
    <row r="66" spans="1:15" hidden="1" x14ac:dyDescent="0.35">
      <c r="A66" s="6"/>
      <c r="B66" s="3"/>
      <c r="C66" s="7"/>
      <c r="D66" s="7"/>
      <c r="E66" s="7"/>
      <c r="F66" s="7"/>
      <c r="G66" s="7"/>
      <c r="H66" s="7"/>
      <c r="I66" s="7"/>
      <c r="J66" s="7"/>
      <c r="K66" s="7"/>
      <c r="L66" s="7"/>
      <c r="M66" s="7"/>
      <c r="N66" s="7"/>
      <c r="O66" s="6"/>
    </row>
    <row r="67" spans="1:15" hidden="1" x14ac:dyDescent="0.35">
      <c r="A67" s="6"/>
      <c r="B67" s="3"/>
      <c r="C67" s="7"/>
      <c r="D67" s="7"/>
      <c r="E67" s="7"/>
      <c r="F67" s="7"/>
      <c r="G67" s="7"/>
      <c r="H67" s="7"/>
      <c r="I67" s="7"/>
      <c r="J67" s="7"/>
      <c r="K67" s="7"/>
      <c r="L67" s="7"/>
      <c r="M67" s="7"/>
      <c r="N67" s="7"/>
      <c r="O67" s="6"/>
    </row>
    <row r="68" spans="1:15" hidden="1" x14ac:dyDescent="0.35">
      <c r="A68" s="6"/>
      <c r="B68" s="3"/>
      <c r="C68" s="7"/>
      <c r="D68" s="7"/>
      <c r="E68" s="7"/>
      <c r="F68" s="7"/>
      <c r="G68" s="7"/>
      <c r="H68" s="7"/>
      <c r="I68" s="7"/>
      <c r="J68" s="7"/>
      <c r="K68" s="7"/>
      <c r="L68" s="7"/>
      <c r="M68" s="7"/>
      <c r="N68" s="7"/>
      <c r="O68" s="6"/>
    </row>
    <row r="69" spans="1:15" hidden="1" x14ac:dyDescent="0.35">
      <c r="A69" s="6"/>
      <c r="B69" s="3"/>
      <c r="C69" s="7"/>
      <c r="D69" s="7"/>
      <c r="E69" s="7"/>
      <c r="F69" s="7"/>
      <c r="G69" s="7"/>
      <c r="H69" s="7"/>
      <c r="I69" s="7"/>
      <c r="J69" s="7"/>
      <c r="K69" s="7"/>
      <c r="L69" s="7"/>
      <c r="M69" s="7"/>
      <c r="N69" s="7"/>
      <c r="O69" s="6"/>
    </row>
    <row r="70" spans="1:15" hidden="1" x14ac:dyDescent="0.35">
      <c r="A70" s="6"/>
      <c r="B70" s="3"/>
      <c r="C70" s="7"/>
      <c r="D70" s="7"/>
      <c r="E70" s="7"/>
      <c r="F70" s="7"/>
      <c r="G70" s="7"/>
      <c r="H70" s="7"/>
      <c r="I70" s="7"/>
      <c r="J70" s="7"/>
      <c r="K70" s="7"/>
      <c r="L70" s="7"/>
      <c r="M70" s="7"/>
      <c r="N70" s="7"/>
      <c r="O70" s="6"/>
    </row>
    <row r="71" spans="1:15" hidden="1" x14ac:dyDescent="0.35">
      <c r="A71" s="6"/>
      <c r="B71" s="3"/>
      <c r="C71" s="7"/>
      <c r="D71" s="7"/>
      <c r="E71" s="7"/>
      <c r="F71" s="7"/>
      <c r="G71" s="7"/>
      <c r="H71" s="7"/>
      <c r="I71" s="7"/>
      <c r="J71" s="7"/>
      <c r="K71" s="7"/>
      <c r="L71" s="7"/>
      <c r="M71" s="7"/>
      <c r="N71" s="7"/>
      <c r="O71" s="6"/>
    </row>
    <row r="72" spans="1:15" hidden="1" x14ac:dyDescent="0.35">
      <c r="A72" s="6"/>
      <c r="B72" s="3"/>
      <c r="C72" s="7"/>
      <c r="D72" s="7"/>
      <c r="E72" s="7"/>
      <c r="F72" s="7"/>
      <c r="G72" s="7"/>
      <c r="H72" s="7"/>
      <c r="I72" s="7"/>
      <c r="J72" s="7"/>
      <c r="K72" s="7"/>
      <c r="L72" s="7"/>
      <c r="M72" s="7"/>
      <c r="N72" s="7"/>
      <c r="O72" s="6"/>
    </row>
    <row r="73" spans="1:15" hidden="1" x14ac:dyDescent="0.35">
      <c r="A73" s="6"/>
      <c r="B73" s="3"/>
      <c r="C73" s="7"/>
      <c r="D73" s="7"/>
      <c r="E73" s="7"/>
      <c r="F73" s="7"/>
      <c r="G73" s="7"/>
      <c r="H73" s="7"/>
      <c r="I73" s="7"/>
      <c r="J73" s="7"/>
      <c r="K73" s="7"/>
      <c r="L73" s="7"/>
      <c r="M73" s="7"/>
      <c r="N73" s="7"/>
      <c r="O73" s="6"/>
    </row>
    <row r="74" spans="1:15" hidden="1" x14ac:dyDescent="0.35">
      <c r="A74" s="6"/>
      <c r="B74" s="3"/>
      <c r="C74" s="7"/>
      <c r="D74" s="7"/>
      <c r="E74" s="7"/>
      <c r="F74" s="7"/>
      <c r="G74" s="7"/>
      <c r="H74" s="7"/>
      <c r="I74" s="7"/>
      <c r="J74" s="7"/>
      <c r="K74" s="7"/>
      <c r="L74" s="7"/>
      <c r="M74" s="7"/>
      <c r="N74" s="7"/>
      <c r="O74" s="6"/>
    </row>
    <row r="75" spans="1:15" hidden="1" x14ac:dyDescent="0.35">
      <c r="A75" s="6"/>
      <c r="B75" s="3"/>
      <c r="C75" s="7"/>
      <c r="D75" s="6"/>
      <c r="E75" s="6"/>
      <c r="F75" s="6"/>
      <c r="G75" s="6"/>
      <c r="H75" s="6"/>
      <c r="I75" s="6"/>
      <c r="J75" s="6"/>
      <c r="K75" s="6"/>
      <c r="L75" s="6"/>
      <c r="M75" s="6"/>
      <c r="N75" s="6"/>
      <c r="O75" s="6"/>
    </row>
    <row r="76" spans="1:15" hidden="1" x14ac:dyDescent="0.35">
      <c r="A76" s="6"/>
      <c r="B76" s="6"/>
      <c r="C76" s="6"/>
      <c r="D76" s="6"/>
      <c r="E76" s="6"/>
      <c r="F76" s="6"/>
      <c r="G76" s="6"/>
      <c r="H76" s="6"/>
      <c r="I76" s="6"/>
      <c r="J76" s="6"/>
      <c r="K76" s="6"/>
      <c r="L76" s="6"/>
      <c r="M76" s="6"/>
      <c r="N76" s="6"/>
      <c r="O76" s="6"/>
    </row>
    <row r="77" spans="1:15" hidden="1" x14ac:dyDescent="0.35">
      <c r="A77" s="6"/>
      <c r="B77" s="6"/>
      <c r="C77" s="6"/>
      <c r="D77" s="6"/>
      <c r="E77" s="6"/>
      <c r="F77" s="6"/>
      <c r="G77" s="6"/>
      <c r="H77" s="6"/>
      <c r="I77" s="6"/>
      <c r="J77" s="6"/>
      <c r="K77" s="6"/>
      <c r="L77" s="6"/>
      <c r="M77" s="6"/>
      <c r="N77" s="6"/>
      <c r="O77" s="6"/>
    </row>
    <row r="78" spans="1:15" x14ac:dyDescent="0.35">
      <c r="A78" s="6"/>
      <c r="B78" s="6"/>
      <c r="C78" s="6"/>
      <c r="D78" s="6"/>
      <c r="E78" s="6"/>
      <c r="F78" s="6"/>
      <c r="G78" s="6"/>
      <c r="H78" s="6"/>
      <c r="I78" s="6"/>
      <c r="J78" s="6"/>
      <c r="K78" s="6"/>
      <c r="L78" s="6"/>
      <c r="M78" s="6"/>
      <c r="N78" s="6"/>
      <c r="O78" s="6"/>
    </row>
  </sheetData>
  <sheetProtection algorithmName="SHA-512" hashValue="BMBq5dmWfGB+RVnVc2xJQZNf+eeODYWe1kIg1xyQv1QTzgxooeGV8vnGeDuTj4rPqnDSEMpLcY3w5Bjo0NcSvg==" saltValue="Wtc2HiUvIhteNS87QJHwTQ==" spinCount="100000" sheet="1" objects="1" scenarios="1" selectLockedCells="1" selectUnlockedCells="1"/>
  <mergeCells count="4">
    <mergeCell ref="B5:N5"/>
    <mergeCell ref="B27:N27"/>
    <mergeCell ref="B43:N43"/>
    <mergeCell ref="C59:N5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435A3-0285-4AC9-9F9A-15D409CAA75E}">
  <dimension ref="A1:B6"/>
  <sheetViews>
    <sheetView topLeftCell="A7" workbookViewId="0">
      <selection sqref="A1:XFD6"/>
    </sheetView>
  </sheetViews>
  <sheetFormatPr defaultColWidth="8.81640625" defaultRowHeight="14.5" x14ac:dyDescent="0.35"/>
  <cols>
    <col min="1" max="1" width="14.453125" bestFit="1" customWidth="1"/>
  </cols>
  <sheetData>
    <row r="1" spans="1:2" hidden="1" x14ac:dyDescent="0.35">
      <c r="A1" t="s">
        <v>22</v>
      </c>
    </row>
    <row r="2" spans="1:2" hidden="1" x14ac:dyDescent="0.35">
      <c r="A2" s="2" t="s">
        <v>23</v>
      </c>
      <c r="B2" s="3">
        <f>1/80</f>
        <v>1.2500000000000001E-2</v>
      </c>
    </row>
    <row r="3" spans="1:2" hidden="1" x14ac:dyDescent="0.35">
      <c r="A3" s="2" t="s">
        <v>24</v>
      </c>
      <c r="B3" s="3">
        <f>1/60</f>
        <v>1.6666666666666666E-2</v>
      </c>
    </row>
    <row r="4" spans="1:2" hidden="1" x14ac:dyDescent="0.35">
      <c r="A4" s="2" t="s">
        <v>25</v>
      </c>
      <c r="B4" s="3">
        <f>1/54</f>
        <v>1.8518518518518517E-2</v>
      </c>
    </row>
    <row r="5" spans="1:2" hidden="1" x14ac:dyDescent="0.35"/>
    <row r="6" spans="1:2" hidden="1" x14ac:dyDescent="0.35"/>
  </sheetData>
  <sheetProtection algorithmName="SHA-512" hashValue="I2VIE+z16FvzyOebwRGnNGn8D0ARE7JH9a0nz0T8HZI/vroh6mLfS1lz/7wMPgd3tvYkh3fM6X6hJtKKcpnhng==" saltValue="2GmsR1jeIioiv4QptB3Gxg=="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993BA31B970784E8DD160450AA9AC3A" ma:contentTypeVersion="16" ma:contentTypeDescription="Create a new document." ma:contentTypeScope="" ma:versionID="e1fe8ca7076919e85c9dd2ce2f67a704">
  <xsd:schema xmlns:xsd="http://www.w3.org/2001/XMLSchema" xmlns:xs="http://www.w3.org/2001/XMLSchema" xmlns:p="http://schemas.microsoft.com/office/2006/metadata/properties" xmlns:ns2="ea812a0c-948c-459e-9830-2a56cd7fcba3" xmlns:ns3="88251178-1349-41f8-ac6e-aeaa7112a229" targetNamespace="http://schemas.microsoft.com/office/2006/metadata/properties" ma:root="true" ma:fieldsID="31555e30f089626ac81d12ce573b25d4" ns2:_="" ns3:_="">
    <xsd:import namespace="ea812a0c-948c-459e-9830-2a56cd7fcba3"/>
    <xsd:import namespace="88251178-1349-41f8-ac6e-aeaa7112a22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812a0c-948c-459e-9830-2a56cd7fcb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ab131a8-9106-437f-81bf-24740eb74ddb"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251178-1349-41f8-ac6e-aeaa7112a22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2c3cd5c-1b67-438e-a55b-fb7c39da0876}" ma:internalName="TaxCatchAll" ma:showField="CatchAllData" ma:web="88251178-1349-41f8-ac6e-aeaa7112a2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812a0c-948c-459e-9830-2a56cd7fcba3">
      <Terms xmlns="http://schemas.microsoft.com/office/infopath/2007/PartnerControls"/>
    </lcf76f155ced4ddcb4097134ff3c332f>
    <TaxCatchAll xmlns="88251178-1349-41f8-ac6e-aeaa7112a229" xsi:nil="true"/>
  </documentManagement>
</p:properties>
</file>

<file path=customXml/itemProps1.xml><?xml version="1.0" encoding="utf-8"?>
<ds:datastoreItem xmlns:ds="http://schemas.openxmlformats.org/officeDocument/2006/customXml" ds:itemID="{F4AFBF68-D941-4E6D-B0CD-921F951B4A64}">
  <ds:schemaRefs>
    <ds:schemaRef ds:uri="http://schemas.microsoft.com/sharepoint/v3/contenttype/forms"/>
  </ds:schemaRefs>
</ds:datastoreItem>
</file>

<file path=customXml/itemProps2.xml><?xml version="1.0" encoding="utf-8"?>
<ds:datastoreItem xmlns:ds="http://schemas.openxmlformats.org/officeDocument/2006/customXml" ds:itemID="{1B47D6AA-B04A-4CD7-9E66-FED901D868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812a0c-948c-459e-9830-2a56cd7fcba3"/>
    <ds:schemaRef ds:uri="88251178-1349-41f8-ac6e-aeaa7112a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365BD4-B725-47BC-9A7E-F0F461390FB5}">
  <ds:schemaRefs>
    <ds:schemaRef ds:uri="http://schemas.microsoft.com/office/infopath/2007/PartnerControls"/>
    <ds:schemaRef ds:uri="http://purl.org/dc/dcmitype/"/>
    <ds:schemaRef ds:uri="ea812a0c-948c-459e-9830-2a56cd7fcba3"/>
    <ds:schemaRef ds:uri="http://purl.org/dc/terms/"/>
    <ds:schemaRef ds:uri="http://schemas.microsoft.com/office/2006/documentManagement/types"/>
    <ds:schemaRef ds:uri="88251178-1349-41f8-ac6e-aeaa7112a229"/>
    <ds:schemaRef ds:uri="http://schemas.openxmlformats.org/package/2006/metadata/core-properties"/>
    <ds:schemaRef ds:uri="http://www.w3.org/XML/1998/namespace"/>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Home Page</vt:lpstr>
      <vt:lpstr>Basic Pay</vt:lpstr>
      <vt:lpstr>Detailed Pay</vt:lpstr>
      <vt:lpstr>ERF</vt:lpstr>
      <vt:lpstr>LRF</vt:lpstr>
      <vt:lpstr>Rates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Ayo Olubode</dc:creator>
  <cp:keywords/>
  <dc:description/>
  <cp:lastModifiedBy>Ayo Olubode</cp:lastModifiedBy>
  <cp:revision/>
  <dcterms:created xsi:type="dcterms:W3CDTF">2023-11-16T22:04:47Z</dcterms:created>
  <dcterms:modified xsi:type="dcterms:W3CDTF">2024-05-07T11:04:50Z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0x0101008993BA31B970784E8DD160450AA9AC3A</vt:lpwstr>
  </property>
  <property fmtid="{D5CDD505-2E9C-101B-9397-08002B2CF9AE}" pid="3" name="MediaServiceImageTags">
    <vt:lpwstr/>
  </property>
  <property fmtid="{D5CDD505-2E9C-101B-9397-08002B2CF9AE}" pid="4" name="_MarkAsFinal">
    <vt:bool>true</vt:bool>
  </property>
</Properties>
</file>